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:\Dokumenty\Soubory\Veřejné zakázky\Chodník Malenovice\Moje dokumenty\Smlouva o dílo\"/>
    </mc:Choice>
  </mc:AlternateContent>
  <xr:revisionPtr revIDLastSave="0" documentId="8_{FA12077C-A258-4547-A944-581D6EF55F86}" xr6:coauthVersionLast="47" xr6:coauthVersionMax="47" xr10:uidLastSave="{00000000-0000-0000-0000-000000000000}"/>
  <bookViews>
    <workbookView xWindow="3800" yWindow="1040" windowWidth="18030" windowHeight="20560" xr2:uid="{00000000-000D-0000-FFFF-FFFF00000000}"/>
  </bookViews>
  <sheets>
    <sheet name="Rekapitulace stavby" sheetId="1" r:id="rId1"/>
    <sheet name="SO 101a - Chodníky podél ..." sheetId="2" r:id="rId2"/>
    <sheet name="SO 101b - Chodníky podél ..." sheetId="3" r:id="rId3"/>
    <sheet name="SO 401 - Veřejné osvětlen..." sheetId="4" r:id="rId4"/>
    <sheet name="VRNa - Vedlejší rozpočtov..." sheetId="5" r:id="rId5"/>
    <sheet name="VRNb - Vedlejší rozpočtov..." sheetId="6" r:id="rId6"/>
  </sheets>
  <definedNames>
    <definedName name="_xlnm._FilterDatabase" localSheetId="1" hidden="1">'SO 101a - Chodníky podél ...'!$C$82:$K$307</definedName>
    <definedName name="_xlnm._FilterDatabase" localSheetId="2" hidden="1">'SO 101b - Chodníky podél ...'!$C$90:$K$401</definedName>
    <definedName name="_xlnm._FilterDatabase" localSheetId="3" hidden="1">'SO 401 - Veřejné osvětlen...'!$C$88:$K$225</definedName>
    <definedName name="_xlnm._FilterDatabase" localSheetId="4" hidden="1">'VRNa - Vedlejší rozpočtov...'!$C$81:$K$88</definedName>
    <definedName name="_xlnm._FilterDatabase" localSheetId="5" hidden="1">'VRNb - Vedlejší rozpočtov...'!$C$83:$K$96</definedName>
    <definedName name="_xlnm.Print_Titles" localSheetId="0">'Rekapitulace stavby'!$52:$52</definedName>
    <definedName name="_xlnm.Print_Titles" localSheetId="1">'SO 101a - Chodníky podél ...'!$82:$82</definedName>
    <definedName name="_xlnm.Print_Titles" localSheetId="2">'SO 101b - Chodníky podél ...'!$90:$90</definedName>
    <definedName name="_xlnm.Print_Titles" localSheetId="3">'SO 401 - Veřejné osvětlen...'!$88:$88</definedName>
    <definedName name="_xlnm.Print_Titles" localSheetId="4">'VRNa - Vedlejší rozpočtov...'!$81:$81</definedName>
    <definedName name="_xlnm.Print_Titles" localSheetId="5">'VRNb - Vedlejší rozpočtov...'!$83:$83</definedName>
    <definedName name="_xlnm.Print_Area" localSheetId="0">'Rekapitulace stavby'!$D$4:$AO$36,'Rekapitulace stavby'!$C$42:$AQ$60</definedName>
    <definedName name="_xlnm.Print_Area" localSheetId="1">'SO 101a - Chodníky podél ...'!$C$70:$K$307</definedName>
    <definedName name="_xlnm.Print_Area" localSheetId="2">'SO 101b - Chodníky podél ...'!$C$78:$K$401</definedName>
    <definedName name="_xlnm.Print_Area" localSheetId="3">'SO 401 - Veřejné osvětlen...'!$C$76:$K$225</definedName>
    <definedName name="_xlnm.Print_Area" localSheetId="4">'VRNa - Vedlejší rozpočtov...'!$C$69:$K$88</definedName>
    <definedName name="_xlnm.Print_Area" localSheetId="5">'VRNb - Vedlejší rozpočtov...'!$C$71:$K$96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7" i="6" l="1"/>
  <c r="J36" i="6"/>
  <c r="AY59" i="1" s="1"/>
  <c r="J35" i="6"/>
  <c r="AX59" i="1" s="1"/>
  <c r="BI96" i="6"/>
  <c r="BH96" i="6"/>
  <c r="BG96" i="6"/>
  <c r="BF96" i="6"/>
  <c r="T96" i="6"/>
  <c r="T95" i="6" s="1"/>
  <c r="R96" i="6"/>
  <c r="R95" i="6" s="1"/>
  <c r="P96" i="6"/>
  <c r="P95" i="6" s="1"/>
  <c r="BI94" i="6"/>
  <c r="BH94" i="6"/>
  <c r="BG94" i="6"/>
  <c r="BF94" i="6"/>
  <c r="T94" i="6"/>
  <c r="R94" i="6"/>
  <c r="P94" i="6"/>
  <c r="BI93" i="6"/>
  <c r="BH93" i="6"/>
  <c r="BG93" i="6"/>
  <c r="BF93" i="6"/>
  <c r="T93" i="6"/>
  <c r="R93" i="6"/>
  <c r="P93" i="6"/>
  <c r="BI91" i="6"/>
  <c r="BH91" i="6"/>
  <c r="BG91" i="6"/>
  <c r="BF91" i="6"/>
  <c r="T91" i="6"/>
  <c r="T90" i="6" s="1"/>
  <c r="R91" i="6"/>
  <c r="R90" i="6"/>
  <c r="P91" i="6"/>
  <c r="P90" i="6" s="1"/>
  <c r="BI89" i="6"/>
  <c r="BH89" i="6"/>
  <c r="BG89" i="6"/>
  <c r="BF89" i="6"/>
  <c r="T89" i="6"/>
  <c r="R89" i="6"/>
  <c r="P89" i="6"/>
  <c r="BI88" i="6"/>
  <c r="BH88" i="6"/>
  <c r="BG88" i="6"/>
  <c r="BF88" i="6"/>
  <c r="T88" i="6"/>
  <c r="R88" i="6"/>
  <c r="P88" i="6"/>
  <c r="BI87" i="6"/>
  <c r="BH87" i="6"/>
  <c r="BG87" i="6"/>
  <c r="BF87" i="6"/>
  <c r="T87" i="6"/>
  <c r="R87" i="6"/>
  <c r="P87" i="6"/>
  <c r="J80" i="6"/>
  <c r="F80" i="6"/>
  <c r="F78" i="6"/>
  <c r="E76" i="6"/>
  <c r="J54" i="6"/>
  <c r="F54" i="6"/>
  <c r="F52" i="6"/>
  <c r="E50" i="6"/>
  <c r="J24" i="6"/>
  <c r="E24" i="6"/>
  <c r="J81" i="6" s="1"/>
  <c r="J23" i="6"/>
  <c r="J18" i="6"/>
  <c r="E18" i="6"/>
  <c r="F55" i="6" s="1"/>
  <c r="J17" i="6"/>
  <c r="J12" i="6"/>
  <c r="J78" i="6"/>
  <c r="E7" i="6"/>
  <c r="E48" i="6" s="1"/>
  <c r="J37" i="5"/>
  <c r="J36" i="5"/>
  <c r="AY58" i="1" s="1"/>
  <c r="J35" i="5"/>
  <c r="AX58" i="1" s="1"/>
  <c r="BI88" i="5"/>
  <c r="BH88" i="5"/>
  <c r="BG88" i="5"/>
  <c r="BF88" i="5"/>
  <c r="T88" i="5"/>
  <c r="R88" i="5"/>
  <c r="P88" i="5"/>
  <c r="BI87" i="5"/>
  <c r="BH87" i="5"/>
  <c r="BG87" i="5"/>
  <c r="BF87" i="5"/>
  <c r="T87" i="5"/>
  <c r="R87" i="5"/>
  <c r="P87" i="5"/>
  <c r="BI85" i="5"/>
  <c r="BH85" i="5"/>
  <c r="BG85" i="5"/>
  <c r="BF85" i="5"/>
  <c r="T85" i="5"/>
  <c r="T84" i="5"/>
  <c r="R85" i="5"/>
  <c r="R84" i="5" s="1"/>
  <c r="P85" i="5"/>
  <c r="P84" i="5" s="1"/>
  <c r="J78" i="5"/>
  <c r="F78" i="5"/>
  <c r="F76" i="5"/>
  <c r="E74" i="5"/>
  <c r="J54" i="5"/>
  <c r="F54" i="5"/>
  <c r="F52" i="5"/>
  <c r="E50" i="5"/>
  <c r="J24" i="5"/>
  <c r="E24" i="5"/>
  <c r="J55" i="5" s="1"/>
  <c r="J23" i="5"/>
  <c r="J18" i="5"/>
  <c r="E18" i="5"/>
  <c r="F55" i="5" s="1"/>
  <c r="J17" i="5"/>
  <c r="J12" i="5"/>
  <c r="J76" i="5" s="1"/>
  <c r="E7" i="5"/>
  <c r="E72" i="5" s="1"/>
  <c r="J37" i="4"/>
  <c r="J36" i="4"/>
  <c r="AY57" i="1" s="1"/>
  <c r="J35" i="4"/>
  <c r="AX57" i="1"/>
  <c r="BI225" i="4"/>
  <c r="BH225" i="4"/>
  <c r="BG225" i="4"/>
  <c r="BF225" i="4"/>
  <c r="T225" i="4"/>
  <c r="T224" i="4" s="1"/>
  <c r="T223" i="4" s="1"/>
  <c r="R225" i="4"/>
  <c r="R224" i="4" s="1"/>
  <c r="R223" i="4" s="1"/>
  <c r="P225" i="4"/>
  <c r="P224" i="4" s="1"/>
  <c r="P223" i="4" s="1"/>
  <c r="BI221" i="4"/>
  <c r="BH221" i="4"/>
  <c r="BG221" i="4"/>
  <c r="BF221" i="4"/>
  <c r="T221" i="4"/>
  <c r="R221" i="4"/>
  <c r="P221" i="4"/>
  <c r="BI220" i="4"/>
  <c r="BH220" i="4"/>
  <c r="BG220" i="4"/>
  <c r="BF220" i="4"/>
  <c r="T220" i="4"/>
  <c r="R220" i="4"/>
  <c r="P220" i="4"/>
  <c r="BI219" i="4"/>
  <c r="BH219" i="4"/>
  <c r="BG219" i="4"/>
  <c r="BF219" i="4"/>
  <c r="T219" i="4"/>
  <c r="R219" i="4"/>
  <c r="P219" i="4"/>
  <c r="BI218" i="4"/>
  <c r="BH218" i="4"/>
  <c r="BG218" i="4"/>
  <c r="BF218" i="4"/>
  <c r="T218" i="4"/>
  <c r="R218" i="4"/>
  <c r="P218" i="4"/>
  <c r="BI217" i="4"/>
  <c r="BH217" i="4"/>
  <c r="BG217" i="4"/>
  <c r="BF217" i="4"/>
  <c r="T217" i="4"/>
  <c r="R217" i="4"/>
  <c r="P217" i="4"/>
  <c r="BI215" i="4"/>
  <c r="BH215" i="4"/>
  <c r="BG215" i="4"/>
  <c r="BF215" i="4"/>
  <c r="T215" i="4"/>
  <c r="R215" i="4"/>
  <c r="P215" i="4"/>
  <c r="BI213" i="4"/>
  <c r="BH213" i="4"/>
  <c r="BG213" i="4"/>
  <c r="BF213" i="4"/>
  <c r="T213" i="4"/>
  <c r="R213" i="4"/>
  <c r="P213" i="4"/>
  <c r="BI211" i="4"/>
  <c r="BH211" i="4"/>
  <c r="BG211" i="4"/>
  <c r="BF211" i="4"/>
  <c r="T211" i="4"/>
  <c r="R211" i="4"/>
  <c r="P211" i="4"/>
  <c r="BI209" i="4"/>
  <c r="BH209" i="4"/>
  <c r="BG209" i="4"/>
  <c r="BF209" i="4"/>
  <c r="T209" i="4"/>
  <c r="R209" i="4"/>
  <c r="P209" i="4"/>
  <c r="BI208" i="4"/>
  <c r="BH208" i="4"/>
  <c r="BG208" i="4"/>
  <c r="BF208" i="4"/>
  <c r="T208" i="4"/>
  <c r="R208" i="4"/>
  <c r="P208" i="4"/>
  <c r="BI207" i="4"/>
  <c r="BH207" i="4"/>
  <c r="BG207" i="4"/>
  <c r="BF207" i="4"/>
  <c r="T207" i="4"/>
  <c r="R207" i="4"/>
  <c r="P207" i="4"/>
  <c r="BI206" i="4"/>
  <c r="BH206" i="4"/>
  <c r="BG206" i="4"/>
  <c r="BF206" i="4"/>
  <c r="T206" i="4"/>
  <c r="R206" i="4"/>
  <c r="P206" i="4"/>
  <c r="BI205" i="4"/>
  <c r="BH205" i="4"/>
  <c r="BG205" i="4"/>
  <c r="BF205" i="4"/>
  <c r="T205" i="4"/>
  <c r="R205" i="4"/>
  <c r="P205" i="4"/>
  <c r="BI204" i="4"/>
  <c r="BH204" i="4"/>
  <c r="BG204" i="4"/>
  <c r="BF204" i="4"/>
  <c r="T204" i="4"/>
  <c r="R204" i="4"/>
  <c r="P204" i="4"/>
  <c r="BI203" i="4"/>
  <c r="BH203" i="4"/>
  <c r="BG203" i="4"/>
  <c r="BF203" i="4"/>
  <c r="T203" i="4"/>
  <c r="R203" i="4"/>
  <c r="P203" i="4"/>
  <c r="BI202" i="4"/>
  <c r="BH202" i="4"/>
  <c r="BG202" i="4"/>
  <c r="BF202" i="4"/>
  <c r="T202" i="4"/>
  <c r="R202" i="4"/>
  <c r="P202" i="4"/>
  <c r="BI201" i="4"/>
  <c r="BH201" i="4"/>
  <c r="BG201" i="4"/>
  <c r="BF201" i="4"/>
  <c r="T201" i="4"/>
  <c r="R201" i="4"/>
  <c r="P201" i="4"/>
  <c r="BI200" i="4"/>
  <c r="BH200" i="4"/>
  <c r="BG200" i="4"/>
  <c r="BF200" i="4"/>
  <c r="T200" i="4"/>
  <c r="R200" i="4"/>
  <c r="P200" i="4"/>
  <c r="BI199" i="4"/>
  <c r="BH199" i="4"/>
  <c r="BG199" i="4"/>
  <c r="BF199" i="4"/>
  <c r="T199" i="4"/>
  <c r="R199" i="4"/>
  <c r="P199" i="4"/>
  <c r="BI198" i="4"/>
  <c r="BH198" i="4"/>
  <c r="BG198" i="4"/>
  <c r="BF198" i="4"/>
  <c r="T198" i="4"/>
  <c r="R198" i="4"/>
  <c r="P198" i="4"/>
  <c r="BI197" i="4"/>
  <c r="BH197" i="4"/>
  <c r="BG197" i="4"/>
  <c r="BF197" i="4"/>
  <c r="T197" i="4"/>
  <c r="R197" i="4"/>
  <c r="P197" i="4"/>
  <c r="BI196" i="4"/>
  <c r="BH196" i="4"/>
  <c r="BG196" i="4"/>
  <c r="BF196" i="4"/>
  <c r="T196" i="4"/>
  <c r="R196" i="4"/>
  <c r="P196" i="4"/>
  <c r="BI195" i="4"/>
  <c r="BH195" i="4"/>
  <c r="BG195" i="4"/>
  <c r="BF195" i="4"/>
  <c r="T195" i="4"/>
  <c r="R195" i="4"/>
  <c r="P195" i="4"/>
  <c r="BI194" i="4"/>
  <c r="BH194" i="4"/>
  <c r="BG194" i="4"/>
  <c r="BF194" i="4"/>
  <c r="T194" i="4"/>
  <c r="R194" i="4"/>
  <c r="P194" i="4"/>
  <c r="BI193" i="4"/>
  <c r="BH193" i="4"/>
  <c r="BG193" i="4"/>
  <c r="BF193" i="4"/>
  <c r="T193" i="4"/>
  <c r="R193" i="4"/>
  <c r="P193" i="4"/>
  <c r="BI192" i="4"/>
  <c r="BH192" i="4"/>
  <c r="BG192" i="4"/>
  <c r="BF192" i="4"/>
  <c r="T192" i="4"/>
  <c r="R192" i="4"/>
  <c r="P192" i="4"/>
  <c r="BI190" i="4"/>
  <c r="BH190" i="4"/>
  <c r="BG190" i="4"/>
  <c r="BF190" i="4"/>
  <c r="T190" i="4"/>
  <c r="R190" i="4"/>
  <c r="P190" i="4"/>
  <c r="BI189" i="4"/>
  <c r="BH189" i="4"/>
  <c r="BG189" i="4"/>
  <c r="BF189" i="4"/>
  <c r="T189" i="4"/>
  <c r="R189" i="4"/>
  <c r="P189" i="4"/>
  <c r="BI188" i="4"/>
  <c r="BH188" i="4"/>
  <c r="BG188" i="4"/>
  <c r="BF188" i="4"/>
  <c r="T188" i="4"/>
  <c r="R188" i="4"/>
  <c r="P188" i="4"/>
  <c r="BI187" i="4"/>
  <c r="BH187" i="4"/>
  <c r="BG187" i="4"/>
  <c r="BF187" i="4"/>
  <c r="T187" i="4"/>
  <c r="R187" i="4"/>
  <c r="P187" i="4"/>
  <c r="BI185" i="4"/>
  <c r="BH185" i="4"/>
  <c r="BG185" i="4"/>
  <c r="BF185" i="4"/>
  <c r="T185" i="4"/>
  <c r="R185" i="4"/>
  <c r="P185" i="4"/>
  <c r="BI182" i="4"/>
  <c r="BH182" i="4"/>
  <c r="BG182" i="4"/>
  <c r="BF182" i="4"/>
  <c r="T182" i="4"/>
  <c r="R182" i="4"/>
  <c r="P182" i="4"/>
  <c r="BI181" i="4"/>
  <c r="BH181" i="4"/>
  <c r="BG181" i="4"/>
  <c r="BF181" i="4"/>
  <c r="T181" i="4"/>
  <c r="R181" i="4"/>
  <c r="P181" i="4"/>
  <c r="BI179" i="4"/>
  <c r="BH179" i="4"/>
  <c r="BG179" i="4"/>
  <c r="BF179" i="4"/>
  <c r="T179" i="4"/>
  <c r="R179" i="4"/>
  <c r="P179" i="4"/>
  <c r="BI178" i="4"/>
  <c r="BH178" i="4"/>
  <c r="BG178" i="4"/>
  <c r="BF178" i="4"/>
  <c r="T178" i="4"/>
  <c r="R178" i="4"/>
  <c r="P178" i="4"/>
  <c r="BI177" i="4"/>
  <c r="BH177" i="4"/>
  <c r="BG177" i="4"/>
  <c r="BF177" i="4"/>
  <c r="T177" i="4"/>
  <c r="R177" i="4"/>
  <c r="P177" i="4"/>
  <c r="BI175" i="4"/>
  <c r="BH175" i="4"/>
  <c r="BG175" i="4"/>
  <c r="BF175" i="4"/>
  <c r="T175" i="4"/>
  <c r="R175" i="4"/>
  <c r="P175" i="4"/>
  <c r="BI173" i="4"/>
  <c r="BH173" i="4"/>
  <c r="BG173" i="4"/>
  <c r="BF173" i="4"/>
  <c r="T173" i="4"/>
  <c r="R173" i="4"/>
  <c r="P173" i="4"/>
  <c r="BI172" i="4"/>
  <c r="BH172" i="4"/>
  <c r="BG172" i="4"/>
  <c r="BF172" i="4"/>
  <c r="T172" i="4"/>
  <c r="R172" i="4"/>
  <c r="P172" i="4"/>
  <c r="BI170" i="4"/>
  <c r="BH170" i="4"/>
  <c r="BG170" i="4"/>
  <c r="BF170" i="4"/>
  <c r="T170" i="4"/>
  <c r="R170" i="4"/>
  <c r="P170" i="4"/>
  <c r="BI169" i="4"/>
  <c r="BH169" i="4"/>
  <c r="BG169" i="4"/>
  <c r="BF169" i="4"/>
  <c r="T169" i="4"/>
  <c r="R169" i="4"/>
  <c r="P169" i="4"/>
  <c r="BI167" i="4"/>
  <c r="BH167" i="4"/>
  <c r="BG167" i="4"/>
  <c r="BF167" i="4"/>
  <c r="T167" i="4"/>
  <c r="R167" i="4"/>
  <c r="P167" i="4"/>
  <c r="BI166" i="4"/>
  <c r="BH166" i="4"/>
  <c r="BG166" i="4"/>
  <c r="BF166" i="4"/>
  <c r="T166" i="4"/>
  <c r="R166" i="4"/>
  <c r="P166" i="4"/>
  <c r="BI164" i="4"/>
  <c r="BH164" i="4"/>
  <c r="BG164" i="4"/>
  <c r="BF164" i="4"/>
  <c r="T164" i="4"/>
  <c r="R164" i="4"/>
  <c r="P164" i="4"/>
  <c r="BI163" i="4"/>
  <c r="BH163" i="4"/>
  <c r="BG163" i="4"/>
  <c r="BF163" i="4"/>
  <c r="T163" i="4"/>
  <c r="R163" i="4"/>
  <c r="P163" i="4"/>
  <c r="BI162" i="4"/>
  <c r="BH162" i="4"/>
  <c r="BG162" i="4"/>
  <c r="BF162" i="4"/>
  <c r="T162" i="4"/>
  <c r="R162" i="4"/>
  <c r="P162" i="4"/>
  <c r="BI160" i="4"/>
  <c r="BH160" i="4"/>
  <c r="BG160" i="4"/>
  <c r="BF160" i="4"/>
  <c r="T160" i="4"/>
  <c r="R160" i="4"/>
  <c r="P160" i="4"/>
  <c r="BI159" i="4"/>
  <c r="BH159" i="4"/>
  <c r="BG159" i="4"/>
  <c r="BF159" i="4"/>
  <c r="T159" i="4"/>
  <c r="R159" i="4"/>
  <c r="P159" i="4"/>
  <c r="BI157" i="4"/>
  <c r="BH157" i="4"/>
  <c r="BG157" i="4"/>
  <c r="BF157" i="4"/>
  <c r="T157" i="4"/>
  <c r="R157" i="4"/>
  <c r="P157" i="4"/>
  <c r="BI155" i="4"/>
  <c r="BH155" i="4"/>
  <c r="BG155" i="4"/>
  <c r="BF155" i="4"/>
  <c r="T155" i="4"/>
  <c r="R155" i="4"/>
  <c r="P155" i="4"/>
  <c r="BI154" i="4"/>
  <c r="BH154" i="4"/>
  <c r="BG154" i="4"/>
  <c r="BF154" i="4"/>
  <c r="T154" i="4"/>
  <c r="R154" i="4"/>
  <c r="P154" i="4"/>
  <c r="BI152" i="4"/>
  <c r="BH152" i="4"/>
  <c r="BG152" i="4"/>
  <c r="BF152" i="4"/>
  <c r="T152" i="4"/>
  <c r="R152" i="4"/>
  <c r="P152" i="4"/>
  <c r="BI151" i="4"/>
  <c r="BH151" i="4"/>
  <c r="BG151" i="4"/>
  <c r="BF151" i="4"/>
  <c r="T151" i="4"/>
  <c r="R151" i="4"/>
  <c r="P151" i="4"/>
  <c r="BI149" i="4"/>
  <c r="BH149" i="4"/>
  <c r="BG149" i="4"/>
  <c r="BF149" i="4"/>
  <c r="T149" i="4"/>
  <c r="R149" i="4"/>
  <c r="P149" i="4"/>
  <c r="BI148" i="4"/>
  <c r="BH148" i="4"/>
  <c r="BG148" i="4"/>
  <c r="BF148" i="4"/>
  <c r="T148" i="4"/>
  <c r="R148" i="4"/>
  <c r="P148" i="4"/>
  <c r="BI146" i="4"/>
  <c r="BH146" i="4"/>
  <c r="BG146" i="4"/>
  <c r="BF146" i="4"/>
  <c r="T146" i="4"/>
  <c r="R146" i="4"/>
  <c r="P146" i="4"/>
  <c r="BI142" i="4"/>
  <c r="BH142" i="4"/>
  <c r="BG142" i="4"/>
  <c r="BF142" i="4"/>
  <c r="T142" i="4"/>
  <c r="R142" i="4"/>
  <c r="P142" i="4"/>
  <c r="BI140" i="4"/>
  <c r="BH140" i="4"/>
  <c r="BG140" i="4"/>
  <c r="BF140" i="4"/>
  <c r="T140" i="4"/>
  <c r="R140" i="4"/>
  <c r="P140" i="4"/>
  <c r="BI139" i="4"/>
  <c r="BH139" i="4"/>
  <c r="BG139" i="4"/>
  <c r="BF139" i="4"/>
  <c r="T139" i="4"/>
  <c r="R139" i="4"/>
  <c r="P139" i="4"/>
  <c r="BI138" i="4"/>
  <c r="BH138" i="4"/>
  <c r="BG138" i="4"/>
  <c r="BF138" i="4"/>
  <c r="T138" i="4"/>
  <c r="R138" i="4"/>
  <c r="P138" i="4"/>
  <c r="BI137" i="4"/>
  <c r="BH137" i="4"/>
  <c r="BG137" i="4"/>
  <c r="BF137" i="4"/>
  <c r="T137" i="4"/>
  <c r="R137" i="4"/>
  <c r="P137" i="4"/>
  <c r="BI135" i="4"/>
  <c r="BH135" i="4"/>
  <c r="BG135" i="4"/>
  <c r="BF135" i="4"/>
  <c r="T135" i="4"/>
  <c r="R135" i="4"/>
  <c r="P135" i="4"/>
  <c r="BI134" i="4"/>
  <c r="BH134" i="4"/>
  <c r="BG134" i="4"/>
  <c r="BF134" i="4"/>
  <c r="T134" i="4"/>
  <c r="R134" i="4"/>
  <c r="P134" i="4"/>
  <c r="BI132" i="4"/>
  <c r="BH132" i="4"/>
  <c r="BG132" i="4"/>
  <c r="BF132" i="4"/>
  <c r="T132" i="4"/>
  <c r="R132" i="4"/>
  <c r="P132" i="4"/>
  <c r="BI131" i="4"/>
  <c r="BH131" i="4"/>
  <c r="BG131" i="4"/>
  <c r="BF131" i="4"/>
  <c r="T131" i="4"/>
  <c r="R131" i="4"/>
  <c r="P131" i="4"/>
  <c r="BI129" i="4"/>
  <c r="BH129" i="4"/>
  <c r="BG129" i="4"/>
  <c r="BF129" i="4"/>
  <c r="T129" i="4"/>
  <c r="R129" i="4"/>
  <c r="P129" i="4"/>
  <c r="BI128" i="4"/>
  <c r="BH128" i="4"/>
  <c r="BG128" i="4"/>
  <c r="BF128" i="4"/>
  <c r="T128" i="4"/>
  <c r="R128" i="4"/>
  <c r="P128" i="4"/>
  <c r="BI127" i="4"/>
  <c r="BH127" i="4"/>
  <c r="BG127" i="4"/>
  <c r="BF127" i="4"/>
  <c r="T127" i="4"/>
  <c r="R127" i="4"/>
  <c r="P127" i="4"/>
  <c r="BI125" i="4"/>
  <c r="BH125" i="4"/>
  <c r="BG125" i="4"/>
  <c r="BF125" i="4"/>
  <c r="T125" i="4"/>
  <c r="R125" i="4"/>
  <c r="P125" i="4"/>
  <c r="BI123" i="4"/>
  <c r="BH123" i="4"/>
  <c r="BG123" i="4"/>
  <c r="BF123" i="4"/>
  <c r="T123" i="4"/>
  <c r="R123" i="4"/>
  <c r="P123" i="4"/>
  <c r="BI121" i="4"/>
  <c r="BH121" i="4"/>
  <c r="BG121" i="4"/>
  <c r="BF121" i="4"/>
  <c r="T121" i="4"/>
  <c r="R121" i="4"/>
  <c r="P121" i="4"/>
  <c r="BI120" i="4"/>
  <c r="BH120" i="4"/>
  <c r="BG120" i="4"/>
  <c r="BF120" i="4"/>
  <c r="T120" i="4"/>
  <c r="R120" i="4"/>
  <c r="P120" i="4"/>
  <c r="BI118" i="4"/>
  <c r="BH118" i="4"/>
  <c r="BG118" i="4"/>
  <c r="BF118" i="4"/>
  <c r="T118" i="4"/>
  <c r="R118" i="4"/>
  <c r="P118" i="4"/>
  <c r="BI116" i="4"/>
  <c r="BH116" i="4"/>
  <c r="BG116" i="4"/>
  <c r="BF116" i="4"/>
  <c r="T116" i="4"/>
  <c r="R116" i="4"/>
  <c r="P116" i="4"/>
  <c r="BI114" i="4"/>
  <c r="BH114" i="4"/>
  <c r="BG114" i="4"/>
  <c r="BF114" i="4"/>
  <c r="T114" i="4"/>
  <c r="R114" i="4"/>
  <c r="P114" i="4"/>
  <c r="BI113" i="4"/>
  <c r="BH113" i="4"/>
  <c r="BG113" i="4"/>
  <c r="BF113" i="4"/>
  <c r="T113" i="4"/>
  <c r="R113" i="4"/>
  <c r="P113" i="4"/>
  <c r="BI111" i="4"/>
  <c r="BH111" i="4"/>
  <c r="BG111" i="4"/>
  <c r="BF111" i="4"/>
  <c r="T111" i="4"/>
  <c r="R111" i="4"/>
  <c r="P111" i="4"/>
  <c r="BI110" i="4"/>
  <c r="BH110" i="4"/>
  <c r="BG110" i="4"/>
  <c r="BF110" i="4"/>
  <c r="T110" i="4"/>
  <c r="R110" i="4"/>
  <c r="P110" i="4"/>
  <c r="BI108" i="4"/>
  <c r="BH108" i="4"/>
  <c r="BG108" i="4"/>
  <c r="BF108" i="4"/>
  <c r="T108" i="4"/>
  <c r="R108" i="4"/>
  <c r="P108" i="4"/>
  <c r="BI107" i="4"/>
  <c r="BH107" i="4"/>
  <c r="BG107" i="4"/>
  <c r="BF107" i="4"/>
  <c r="T107" i="4"/>
  <c r="R107" i="4"/>
  <c r="P107" i="4"/>
  <c r="BI105" i="4"/>
  <c r="BH105" i="4"/>
  <c r="BG105" i="4"/>
  <c r="BF105" i="4"/>
  <c r="T105" i="4"/>
  <c r="R105" i="4"/>
  <c r="P105" i="4"/>
  <c r="BI104" i="4"/>
  <c r="BH104" i="4"/>
  <c r="BG104" i="4"/>
  <c r="BF104" i="4"/>
  <c r="T104" i="4"/>
  <c r="R104" i="4"/>
  <c r="P104" i="4"/>
  <c r="BI103" i="4"/>
  <c r="BH103" i="4"/>
  <c r="BG103" i="4"/>
  <c r="BF103" i="4"/>
  <c r="T103" i="4"/>
  <c r="R103" i="4"/>
  <c r="P103" i="4"/>
  <c r="BI102" i="4"/>
  <c r="BH102" i="4"/>
  <c r="BG102" i="4"/>
  <c r="BF102" i="4"/>
  <c r="T102" i="4"/>
  <c r="R102" i="4"/>
  <c r="P102" i="4"/>
  <c r="BI100" i="4"/>
  <c r="BH100" i="4"/>
  <c r="BG100" i="4"/>
  <c r="BF100" i="4"/>
  <c r="T100" i="4"/>
  <c r="R100" i="4"/>
  <c r="P100" i="4"/>
  <c r="BI96" i="4"/>
  <c r="BH96" i="4"/>
  <c r="BG96" i="4"/>
  <c r="BF96" i="4"/>
  <c r="T96" i="4"/>
  <c r="R96" i="4"/>
  <c r="P96" i="4"/>
  <c r="BI94" i="4"/>
  <c r="BH94" i="4"/>
  <c r="BG94" i="4"/>
  <c r="BF94" i="4"/>
  <c r="T94" i="4"/>
  <c r="R94" i="4"/>
  <c r="P94" i="4"/>
  <c r="BI92" i="4"/>
  <c r="BH92" i="4"/>
  <c r="BG92" i="4"/>
  <c r="BF92" i="4"/>
  <c r="T92" i="4"/>
  <c r="R92" i="4"/>
  <c r="P92" i="4"/>
  <c r="J85" i="4"/>
  <c r="F85" i="4"/>
  <c r="F83" i="4"/>
  <c r="E81" i="4"/>
  <c r="J54" i="4"/>
  <c r="F54" i="4"/>
  <c r="F52" i="4"/>
  <c r="E50" i="4"/>
  <c r="J24" i="4"/>
  <c r="E24" i="4"/>
  <c r="J86" i="4" s="1"/>
  <c r="J23" i="4"/>
  <c r="J18" i="4"/>
  <c r="E18" i="4"/>
  <c r="F55" i="4" s="1"/>
  <c r="J17" i="4"/>
  <c r="J12" i="4"/>
  <c r="J52" i="4" s="1"/>
  <c r="E7" i="4"/>
  <c r="E79" i="4" s="1"/>
  <c r="J37" i="3"/>
  <c r="J36" i="3"/>
  <c r="AY56" i="1"/>
  <c r="J35" i="3"/>
  <c r="AX56" i="1"/>
  <c r="BI401" i="3"/>
  <c r="BH401" i="3"/>
  <c r="BG401" i="3"/>
  <c r="BF401" i="3"/>
  <c r="T401" i="3"/>
  <c r="R401" i="3"/>
  <c r="P401" i="3"/>
  <c r="BI399" i="3"/>
  <c r="BH399" i="3"/>
  <c r="BG399" i="3"/>
  <c r="BF399" i="3"/>
  <c r="T399" i="3"/>
  <c r="R399" i="3"/>
  <c r="P399" i="3"/>
  <c r="BI395" i="3"/>
  <c r="BH395" i="3"/>
  <c r="BG395" i="3"/>
  <c r="BF395" i="3"/>
  <c r="T395" i="3"/>
  <c r="T394" i="3" s="1"/>
  <c r="R395" i="3"/>
  <c r="R394" i="3" s="1"/>
  <c r="P395" i="3"/>
  <c r="P394" i="3" s="1"/>
  <c r="BI389" i="3"/>
  <c r="BH389" i="3"/>
  <c r="BG389" i="3"/>
  <c r="BF389" i="3"/>
  <c r="T389" i="3"/>
  <c r="R389" i="3"/>
  <c r="P389" i="3"/>
  <c r="BI383" i="3"/>
  <c r="BH383" i="3"/>
  <c r="BG383" i="3"/>
  <c r="BF383" i="3"/>
  <c r="T383" i="3"/>
  <c r="R383" i="3"/>
  <c r="P383" i="3"/>
  <c r="BI376" i="3"/>
  <c r="BH376" i="3"/>
  <c r="BG376" i="3"/>
  <c r="BF376" i="3"/>
  <c r="T376" i="3"/>
  <c r="R376" i="3"/>
  <c r="P376" i="3"/>
  <c r="BI365" i="3"/>
  <c r="BH365" i="3"/>
  <c r="BG365" i="3"/>
  <c r="BF365" i="3"/>
  <c r="T365" i="3"/>
  <c r="R365" i="3"/>
  <c r="P365" i="3"/>
  <c r="BI360" i="3"/>
  <c r="BH360" i="3"/>
  <c r="BG360" i="3"/>
  <c r="BF360" i="3"/>
  <c r="T360" i="3"/>
  <c r="R360" i="3"/>
  <c r="P360" i="3"/>
  <c r="BI356" i="3"/>
  <c r="BH356" i="3"/>
  <c r="BG356" i="3"/>
  <c r="BF356" i="3"/>
  <c r="T356" i="3"/>
  <c r="R356" i="3"/>
  <c r="P356" i="3"/>
  <c r="BI352" i="3"/>
  <c r="BH352" i="3"/>
  <c r="BG352" i="3"/>
  <c r="BF352" i="3"/>
  <c r="T352" i="3"/>
  <c r="R352" i="3"/>
  <c r="P352" i="3"/>
  <c r="BI348" i="3"/>
  <c r="BH348" i="3"/>
  <c r="BG348" i="3"/>
  <c r="BF348" i="3"/>
  <c r="T348" i="3"/>
  <c r="R348" i="3"/>
  <c r="P348" i="3"/>
  <c r="BI343" i="3"/>
  <c r="BH343" i="3"/>
  <c r="BG343" i="3"/>
  <c r="BF343" i="3"/>
  <c r="T343" i="3"/>
  <c r="R343" i="3"/>
  <c r="P343" i="3"/>
  <c r="BI338" i="3"/>
  <c r="BH338" i="3"/>
  <c r="BG338" i="3"/>
  <c r="BF338" i="3"/>
  <c r="T338" i="3"/>
  <c r="R338" i="3"/>
  <c r="P338" i="3"/>
  <c r="BI333" i="3"/>
  <c r="BH333" i="3"/>
  <c r="BG333" i="3"/>
  <c r="BF333" i="3"/>
  <c r="T333" i="3"/>
  <c r="R333" i="3"/>
  <c r="P333" i="3"/>
  <c r="BI328" i="3"/>
  <c r="BH328" i="3"/>
  <c r="BG328" i="3"/>
  <c r="BF328" i="3"/>
  <c r="T328" i="3"/>
  <c r="R328" i="3"/>
  <c r="P328" i="3"/>
  <c r="BI323" i="3"/>
  <c r="BH323" i="3"/>
  <c r="BG323" i="3"/>
  <c r="BF323" i="3"/>
  <c r="T323" i="3"/>
  <c r="R323" i="3"/>
  <c r="P323" i="3"/>
  <c r="BI314" i="3"/>
  <c r="BH314" i="3"/>
  <c r="BG314" i="3"/>
  <c r="BF314" i="3"/>
  <c r="T314" i="3"/>
  <c r="R314" i="3"/>
  <c r="P314" i="3"/>
  <c r="BI312" i="3"/>
  <c r="BH312" i="3"/>
  <c r="BG312" i="3"/>
  <c r="BF312" i="3"/>
  <c r="T312" i="3"/>
  <c r="R312" i="3"/>
  <c r="P312" i="3"/>
  <c r="BI311" i="3"/>
  <c r="BH311" i="3"/>
  <c r="BG311" i="3"/>
  <c r="BF311" i="3"/>
  <c r="T311" i="3"/>
  <c r="R311" i="3"/>
  <c r="P311" i="3"/>
  <c r="BI309" i="3"/>
  <c r="BH309" i="3"/>
  <c r="BG309" i="3"/>
  <c r="BF309" i="3"/>
  <c r="T309" i="3"/>
  <c r="R309" i="3"/>
  <c r="P309" i="3"/>
  <c r="BI308" i="3"/>
  <c r="BH308" i="3"/>
  <c r="BG308" i="3"/>
  <c r="BF308" i="3"/>
  <c r="T308" i="3"/>
  <c r="R308" i="3"/>
  <c r="P308" i="3"/>
  <c r="BI307" i="3"/>
  <c r="BH307" i="3"/>
  <c r="BG307" i="3"/>
  <c r="BF307" i="3"/>
  <c r="T307" i="3"/>
  <c r="R307" i="3"/>
  <c r="P307" i="3"/>
  <c r="BI306" i="3"/>
  <c r="BH306" i="3"/>
  <c r="BG306" i="3"/>
  <c r="BF306" i="3"/>
  <c r="T306" i="3"/>
  <c r="R306" i="3"/>
  <c r="P306" i="3"/>
  <c r="BI305" i="3"/>
  <c r="BH305" i="3"/>
  <c r="BG305" i="3"/>
  <c r="BF305" i="3"/>
  <c r="T305" i="3"/>
  <c r="R305" i="3"/>
  <c r="P305" i="3"/>
  <c r="BI303" i="3"/>
  <c r="BH303" i="3"/>
  <c r="BG303" i="3"/>
  <c r="BF303" i="3"/>
  <c r="T303" i="3"/>
  <c r="R303" i="3"/>
  <c r="P303" i="3"/>
  <c r="BI298" i="3"/>
  <c r="BH298" i="3"/>
  <c r="BG298" i="3"/>
  <c r="BF298" i="3"/>
  <c r="T298" i="3"/>
  <c r="R298" i="3"/>
  <c r="P298" i="3"/>
  <c r="BI294" i="3"/>
  <c r="BH294" i="3"/>
  <c r="BG294" i="3"/>
  <c r="BF294" i="3"/>
  <c r="T294" i="3"/>
  <c r="R294" i="3"/>
  <c r="P294" i="3"/>
  <c r="BI289" i="3"/>
  <c r="BH289" i="3"/>
  <c r="BG289" i="3"/>
  <c r="BF289" i="3"/>
  <c r="T289" i="3"/>
  <c r="R289" i="3"/>
  <c r="P289" i="3"/>
  <c r="BI284" i="3"/>
  <c r="BH284" i="3"/>
  <c r="BG284" i="3"/>
  <c r="BF284" i="3"/>
  <c r="T284" i="3"/>
  <c r="R284" i="3"/>
  <c r="P284" i="3"/>
  <c r="BI283" i="3"/>
  <c r="BH283" i="3"/>
  <c r="BG283" i="3"/>
  <c r="BF283" i="3"/>
  <c r="T283" i="3"/>
  <c r="R283" i="3"/>
  <c r="P283" i="3"/>
  <c r="BI282" i="3"/>
  <c r="BH282" i="3"/>
  <c r="BG282" i="3"/>
  <c r="BF282" i="3"/>
  <c r="T282" i="3"/>
  <c r="R282" i="3"/>
  <c r="P282" i="3"/>
  <c r="BI277" i="3"/>
  <c r="BH277" i="3"/>
  <c r="BG277" i="3"/>
  <c r="BF277" i="3"/>
  <c r="T277" i="3"/>
  <c r="R277" i="3"/>
  <c r="P277" i="3"/>
  <c r="BI275" i="3"/>
  <c r="BH275" i="3"/>
  <c r="BG275" i="3"/>
  <c r="BF275" i="3"/>
  <c r="T275" i="3"/>
  <c r="R275" i="3"/>
  <c r="P275" i="3"/>
  <c r="BI270" i="3"/>
  <c r="BH270" i="3"/>
  <c r="BG270" i="3"/>
  <c r="BF270" i="3"/>
  <c r="T270" i="3"/>
  <c r="R270" i="3"/>
  <c r="P270" i="3"/>
  <c r="BI268" i="3"/>
  <c r="BH268" i="3"/>
  <c r="BG268" i="3"/>
  <c r="BF268" i="3"/>
  <c r="T268" i="3"/>
  <c r="R268" i="3"/>
  <c r="P268" i="3"/>
  <c r="BI263" i="3"/>
  <c r="BH263" i="3"/>
  <c r="BG263" i="3"/>
  <c r="BF263" i="3"/>
  <c r="T263" i="3"/>
  <c r="R263" i="3"/>
  <c r="P263" i="3"/>
  <c r="BI261" i="3"/>
  <c r="BH261" i="3"/>
  <c r="BG261" i="3"/>
  <c r="BF261" i="3"/>
  <c r="T261" i="3"/>
  <c r="R261" i="3"/>
  <c r="P261" i="3"/>
  <c r="BI256" i="3"/>
  <c r="BH256" i="3"/>
  <c r="BG256" i="3"/>
  <c r="BF256" i="3"/>
  <c r="T256" i="3"/>
  <c r="R256" i="3"/>
  <c r="P256" i="3"/>
  <c r="BI255" i="3"/>
  <c r="BH255" i="3"/>
  <c r="BG255" i="3"/>
  <c r="BF255" i="3"/>
  <c r="T255" i="3"/>
  <c r="R255" i="3"/>
  <c r="P255" i="3"/>
  <c r="BI250" i="3"/>
  <c r="BH250" i="3"/>
  <c r="BG250" i="3"/>
  <c r="BF250" i="3"/>
  <c r="T250" i="3"/>
  <c r="R250" i="3"/>
  <c r="P250" i="3"/>
  <c r="BI244" i="3"/>
  <c r="BH244" i="3"/>
  <c r="BG244" i="3"/>
  <c r="BF244" i="3"/>
  <c r="T244" i="3"/>
  <c r="R244" i="3"/>
  <c r="P244" i="3"/>
  <c r="BI240" i="3"/>
  <c r="BH240" i="3"/>
  <c r="BG240" i="3"/>
  <c r="BF240" i="3"/>
  <c r="T240" i="3"/>
  <c r="R240" i="3"/>
  <c r="P240" i="3"/>
  <c r="BI236" i="3"/>
  <c r="BH236" i="3"/>
  <c r="BG236" i="3"/>
  <c r="BF236" i="3"/>
  <c r="T236" i="3"/>
  <c r="R236" i="3"/>
  <c r="P236" i="3"/>
  <c r="BI232" i="3"/>
  <c r="BH232" i="3"/>
  <c r="BG232" i="3"/>
  <c r="BF232" i="3"/>
  <c r="T232" i="3"/>
  <c r="R232" i="3"/>
  <c r="P232" i="3"/>
  <c r="BI228" i="3"/>
  <c r="BH228" i="3"/>
  <c r="BG228" i="3"/>
  <c r="BF228" i="3"/>
  <c r="T228" i="3"/>
  <c r="R228" i="3"/>
  <c r="P228" i="3"/>
  <c r="BI224" i="3"/>
  <c r="BH224" i="3"/>
  <c r="BG224" i="3"/>
  <c r="BF224" i="3"/>
  <c r="T224" i="3"/>
  <c r="R224" i="3"/>
  <c r="P224" i="3"/>
  <c r="BI220" i="3"/>
  <c r="BH220" i="3"/>
  <c r="BG220" i="3"/>
  <c r="BF220" i="3"/>
  <c r="T220" i="3"/>
  <c r="R220" i="3"/>
  <c r="P220" i="3"/>
  <c r="BI216" i="3"/>
  <c r="BH216" i="3"/>
  <c r="BG216" i="3"/>
  <c r="BF216" i="3"/>
  <c r="T216" i="3"/>
  <c r="R216" i="3"/>
  <c r="P216" i="3"/>
  <c r="BI212" i="3"/>
  <c r="BH212" i="3"/>
  <c r="BG212" i="3"/>
  <c r="BF212" i="3"/>
  <c r="T212" i="3"/>
  <c r="R212" i="3"/>
  <c r="P212" i="3"/>
  <c r="BI210" i="3"/>
  <c r="BH210" i="3"/>
  <c r="BG210" i="3"/>
  <c r="BF210" i="3"/>
  <c r="T210" i="3"/>
  <c r="R210" i="3"/>
  <c r="P210" i="3"/>
  <c r="BI204" i="3"/>
  <c r="BH204" i="3"/>
  <c r="BG204" i="3"/>
  <c r="BF204" i="3"/>
  <c r="T204" i="3"/>
  <c r="R204" i="3"/>
  <c r="P204" i="3"/>
  <c r="BI203" i="3"/>
  <c r="BH203" i="3"/>
  <c r="BG203" i="3"/>
  <c r="BF203" i="3"/>
  <c r="T203" i="3"/>
  <c r="R203" i="3"/>
  <c r="P203" i="3"/>
  <c r="BI198" i="3"/>
  <c r="BH198" i="3"/>
  <c r="BG198" i="3"/>
  <c r="BF198" i="3"/>
  <c r="T198" i="3"/>
  <c r="R198" i="3"/>
  <c r="P198" i="3"/>
  <c r="BI196" i="3"/>
  <c r="BH196" i="3"/>
  <c r="BG196" i="3"/>
  <c r="BF196" i="3"/>
  <c r="T196" i="3"/>
  <c r="R196" i="3"/>
  <c r="P196" i="3"/>
  <c r="BI191" i="3"/>
  <c r="BH191" i="3"/>
  <c r="BG191" i="3"/>
  <c r="BF191" i="3"/>
  <c r="T191" i="3"/>
  <c r="R191" i="3"/>
  <c r="P191" i="3"/>
  <c r="BI183" i="3"/>
  <c r="BH183" i="3"/>
  <c r="BG183" i="3"/>
  <c r="BF183" i="3"/>
  <c r="T183" i="3"/>
  <c r="R183" i="3"/>
  <c r="P183" i="3"/>
  <c r="BI177" i="3"/>
  <c r="BH177" i="3"/>
  <c r="BG177" i="3"/>
  <c r="BF177" i="3"/>
  <c r="T177" i="3"/>
  <c r="R177" i="3"/>
  <c r="P177" i="3"/>
  <c r="BI172" i="3"/>
  <c r="BH172" i="3"/>
  <c r="BG172" i="3"/>
  <c r="BF172" i="3"/>
  <c r="T172" i="3"/>
  <c r="R172" i="3"/>
  <c r="P172" i="3"/>
  <c r="BI167" i="3"/>
  <c r="BH167" i="3"/>
  <c r="BG167" i="3"/>
  <c r="BF167" i="3"/>
  <c r="T167" i="3"/>
  <c r="R167" i="3"/>
  <c r="P167" i="3"/>
  <c r="BI162" i="3"/>
  <c r="BH162" i="3"/>
  <c r="BG162" i="3"/>
  <c r="BF162" i="3"/>
  <c r="T162" i="3"/>
  <c r="R162" i="3"/>
  <c r="P162" i="3"/>
  <c r="BI158" i="3"/>
  <c r="BH158" i="3"/>
  <c r="BG158" i="3"/>
  <c r="BF158" i="3"/>
  <c r="T158" i="3"/>
  <c r="R158" i="3"/>
  <c r="P158" i="3"/>
  <c r="BI153" i="3"/>
  <c r="BH153" i="3"/>
  <c r="BG153" i="3"/>
  <c r="BF153" i="3"/>
  <c r="T153" i="3"/>
  <c r="R153" i="3"/>
  <c r="P153" i="3"/>
  <c r="BI151" i="3"/>
  <c r="BH151" i="3"/>
  <c r="BG151" i="3"/>
  <c r="BF151" i="3"/>
  <c r="T151" i="3"/>
  <c r="R151" i="3"/>
  <c r="P151" i="3"/>
  <c r="BI147" i="3"/>
  <c r="BH147" i="3"/>
  <c r="BG147" i="3"/>
  <c r="BF147" i="3"/>
  <c r="T147" i="3"/>
  <c r="R147" i="3"/>
  <c r="P147" i="3"/>
  <c r="BI143" i="3"/>
  <c r="BH143" i="3"/>
  <c r="BG143" i="3"/>
  <c r="BF143" i="3"/>
  <c r="T143" i="3"/>
  <c r="R143" i="3"/>
  <c r="P143" i="3"/>
  <c r="BI139" i="3"/>
  <c r="BH139" i="3"/>
  <c r="BG139" i="3"/>
  <c r="BF139" i="3"/>
  <c r="T139" i="3"/>
  <c r="R139" i="3"/>
  <c r="P139" i="3"/>
  <c r="BI137" i="3"/>
  <c r="BH137" i="3"/>
  <c r="BG137" i="3"/>
  <c r="BF137" i="3"/>
  <c r="T137" i="3"/>
  <c r="R137" i="3"/>
  <c r="P137" i="3"/>
  <c r="BI133" i="3"/>
  <c r="BH133" i="3"/>
  <c r="BG133" i="3"/>
  <c r="BF133" i="3"/>
  <c r="T133" i="3"/>
  <c r="R133" i="3"/>
  <c r="P133" i="3"/>
  <c r="BI129" i="3"/>
  <c r="BH129" i="3"/>
  <c r="BG129" i="3"/>
  <c r="BF129" i="3"/>
  <c r="T129" i="3"/>
  <c r="R129" i="3"/>
  <c r="P129" i="3"/>
  <c r="BI125" i="3"/>
  <c r="BH125" i="3"/>
  <c r="BG125" i="3"/>
  <c r="BF125" i="3"/>
  <c r="T125" i="3"/>
  <c r="R125" i="3"/>
  <c r="P125" i="3"/>
  <c r="BI122" i="3"/>
  <c r="BH122" i="3"/>
  <c r="BG122" i="3"/>
  <c r="BF122" i="3"/>
  <c r="T122" i="3"/>
  <c r="R122" i="3"/>
  <c r="P122" i="3"/>
  <c r="BI117" i="3"/>
  <c r="BH117" i="3"/>
  <c r="BG117" i="3"/>
  <c r="BF117" i="3"/>
  <c r="T117" i="3"/>
  <c r="R117" i="3"/>
  <c r="P117" i="3"/>
  <c r="BI112" i="3"/>
  <c r="BH112" i="3"/>
  <c r="BG112" i="3"/>
  <c r="BF112" i="3"/>
  <c r="T112" i="3"/>
  <c r="R112" i="3"/>
  <c r="P112" i="3"/>
  <c r="BI107" i="3"/>
  <c r="BH107" i="3"/>
  <c r="BG107" i="3"/>
  <c r="BF107" i="3"/>
  <c r="T107" i="3"/>
  <c r="R107" i="3"/>
  <c r="P107" i="3"/>
  <c r="BI103" i="3"/>
  <c r="BH103" i="3"/>
  <c r="BG103" i="3"/>
  <c r="BF103" i="3"/>
  <c r="T103" i="3"/>
  <c r="R103" i="3"/>
  <c r="P103" i="3"/>
  <c r="BI98" i="3"/>
  <c r="BH98" i="3"/>
  <c r="BG98" i="3"/>
  <c r="BF98" i="3"/>
  <c r="T98" i="3"/>
  <c r="R98" i="3"/>
  <c r="P98" i="3"/>
  <c r="BI94" i="3"/>
  <c r="BH94" i="3"/>
  <c r="BG94" i="3"/>
  <c r="BF94" i="3"/>
  <c r="T94" i="3"/>
  <c r="R94" i="3"/>
  <c r="P94" i="3"/>
  <c r="J87" i="3"/>
  <c r="F87" i="3"/>
  <c r="F85" i="3"/>
  <c r="E83" i="3"/>
  <c r="J54" i="3"/>
  <c r="F54" i="3"/>
  <c r="F52" i="3"/>
  <c r="E50" i="3"/>
  <c r="J24" i="3"/>
  <c r="E24" i="3"/>
  <c r="J88" i="3" s="1"/>
  <c r="J23" i="3"/>
  <c r="J18" i="3"/>
  <c r="E18" i="3"/>
  <c r="F88" i="3" s="1"/>
  <c r="J17" i="3"/>
  <c r="J12" i="3"/>
  <c r="J85" i="3" s="1"/>
  <c r="E7" i="3"/>
  <c r="E81" i="3" s="1"/>
  <c r="J37" i="2"/>
  <c r="J36" i="2"/>
  <c r="AY55" i="1"/>
  <c r="J35" i="2"/>
  <c r="AX55" i="1" s="1"/>
  <c r="BI304" i="2"/>
  <c r="BH304" i="2"/>
  <c r="BG304" i="2"/>
  <c r="BF304" i="2"/>
  <c r="T304" i="2"/>
  <c r="R304" i="2"/>
  <c r="P304" i="2"/>
  <c r="BI280" i="2"/>
  <c r="BH280" i="2"/>
  <c r="BG280" i="2"/>
  <c r="BF280" i="2"/>
  <c r="T280" i="2"/>
  <c r="R280" i="2"/>
  <c r="P280" i="2"/>
  <c r="BI274" i="2"/>
  <c r="BH274" i="2"/>
  <c r="BG274" i="2"/>
  <c r="BF274" i="2"/>
  <c r="T274" i="2"/>
  <c r="R274" i="2"/>
  <c r="P274" i="2"/>
  <c r="BI272" i="2"/>
  <c r="BH272" i="2"/>
  <c r="BG272" i="2"/>
  <c r="BF272" i="2"/>
  <c r="T272" i="2"/>
  <c r="R272" i="2"/>
  <c r="P272" i="2"/>
  <c r="BI270" i="2"/>
  <c r="BH270" i="2"/>
  <c r="BG270" i="2"/>
  <c r="BF270" i="2"/>
  <c r="T270" i="2"/>
  <c r="R270" i="2"/>
  <c r="P270" i="2"/>
  <c r="BI265" i="2"/>
  <c r="BH265" i="2"/>
  <c r="BG265" i="2"/>
  <c r="BF265" i="2"/>
  <c r="T265" i="2"/>
  <c r="R265" i="2"/>
  <c r="P265" i="2"/>
  <c r="BI261" i="2"/>
  <c r="BH261" i="2"/>
  <c r="BG261" i="2"/>
  <c r="BF261" i="2"/>
  <c r="T261" i="2"/>
  <c r="R261" i="2"/>
  <c r="P261" i="2"/>
  <c r="BI258" i="2"/>
  <c r="BH258" i="2"/>
  <c r="BG258" i="2"/>
  <c r="BF258" i="2"/>
  <c r="T258" i="2"/>
  <c r="R258" i="2"/>
  <c r="P258" i="2"/>
  <c r="BI248" i="2"/>
  <c r="BH248" i="2"/>
  <c r="BG248" i="2"/>
  <c r="BF248" i="2"/>
  <c r="T248" i="2"/>
  <c r="R248" i="2"/>
  <c r="P248" i="2"/>
  <c r="BI244" i="2"/>
  <c r="BH244" i="2"/>
  <c r="BG244" i="2"/>
  <c r="BF244" i="2"/>
  <c r="T244" i="2"/>
  <c r="R244" i="2"/>
  <c r="P244" i="2"/>
  <c r="BI239" i="2"/>
  <c r="BH239" i="2"/>
  <c r="BG239" i="2"/>
  <c r="BF239" i="2"/>
  <c r="T239" i="2"/>
  <c r="R239" i="2"/>
  <c r="P239" i="2"/>
  <c r="BI232" i="2"/>
  <c r="BH232" i="2"/>
  <c r="BG232" i="2"/>
  <c r="BF232" i="2"/>
  <c r="T232" i="2"/>
  <c r="R232" i="2"/>
  <c r="P232" i="2"/>
  <c r="BI227" i="2"/>
  <c r="BH227" i="2"/>
  <c r="BG227" i="2"/>
  <c r="BF227" i="2"/>
  <c r="T227" i="2"/>
  <c r="R227" i="2"/>
  <c r="P227" i="2"/>
  <c r="BI222" i="2"/>
  <c r="BH222" i="2"/>
  <c r="BG222" i="2"/>
  <c r="BF222" i="2"/>
  <c r="T222" i="2"/>
  <c r="R222" i="2"/>
  <c r="P222" i="2"/>
  <c r="BI213" i="2"/>
  <c r="BH213" i="2"/>
  <c r="BG213" i="2"/>
  <c r="BF213" i="2"/>
  <c r="T213" i="2"/>
  <c r="R213" i="2"/>
  <c r="P213" i="2"/>
  <c r="BI210" i="2"/>
  <c r="BH210" i="2"/>
  <c r="BG210" i="2"/>
  <c r="BF210" i="2"/>
  <c r="T210" i="2"/>
  <c r="R210" i="2"/>
  <c r="P210" i="2"/>
  <c r="BI203" i="2"/>
  <c r="BH203" i="2"/>
  <c r="BG203" i="2"/>
  <c r="BF203" i="2"/>
  <c r="T203" i="2"/>
  <c r="R203" i="2"/>
  <c r="P203" i="2"/>
  <c r="BI200" i="2"/>
  <c r="BH200" i="2"/>
  <c r="BG200" i="2"/>
  <c r="BF200" i="2"/>
  <c r="T200" i="2"/>
  <c r="R200" i="2"/>
  <c r="P200" i="2"/>
  <c r="BI192" i="2"/>
  <c r="BH192" i="2"/>
  <c r="BG192" i="2"/>
  <c r="BF192" i="2"/>
  <c r="T192" i="2"/>
  <c r="R192" i="2"/>
  <c r="P192" i="2"/>
  <c r="BI189" i="2"/>
  <c r="BH189" i="2"/>
  <c r="BG189" i="2"/>
  <c r="BF189" i="2"/>
  <c r="T189" i="2"/>
  <c r="R189" i="2"/>
  <c r="P189" i="2"/>
  <c r="BI184" i="2"/>
  <c r="BH184" i="2"/>
  <c r="BG184" i="2"/>
  <c r="BF184" i="2"/>
  <c r="T184" i="2"/>
  <c r="R184" i="2"/>
  <c r="P184" i="2"/>
  <c r="BI180" i="2"/>
  <c r="BH180" i="2"/>
  <c r="BG180" i="2"/>
  <c r="BF180" i="2"/>
  <c r="T180" i="2"/>
  <c r="R180" i="2"/>
  <c r="P180" i="2"/>
  <c r="BI176" i="2"/>
  <c r="BH176" i="2"/>
  <c r="BG176" i="2"/>
  <c r="BF176" i="2"/>
  <c r="T176" i="2"/>
  <c r="R176" i="2"/>
  <c r="P176" i="2"/>
  <c r="BI172" i="2"/>
  <c r="BH172" i="2"/>
  <c r="BG172" i="2"/>
  <c r="BF172" i="2"/>
  <c r="T172" i="2"/>
  <c r="R172" i="2"/>
  <c r="P172" i="2"/>
  <c r="BI168" i="2"/>
  <c r="BH168" i="2"/>
  <c r="BG168" i="2"/>
  <c r="BF168" i="2"/>
  <c r="T168" i="2"/>
  <c r="R168" i="2"/>
  <c r="P168" i="2"/>
  <c r="BI164" i="2"/>
  <c r="BH164" i="2"/>
  <c r="BG164" i="2"/>
  <c r="BF164" i="2"/>
  <c r="T164" i="2"/>
  <c r="R164" i="2"/>
  <c r="P164" i="2"/>
  <c r="BI157" i="2"/>
  <c r="BH157" i="2"/>
  <c r="BG157" i="2"/>
  <c r="BF157" i="2"/>
  <c r="T157" i="2"/>
  <c r="R157" i="2"/>
  <c r="P157" i="2"/>
  <c r="BI151" i="2"/>
  <c r="BH151" i="2"/>
  <c r="BG151" i="2"/>
  <c r="BF151" i="2"/>
  <c r="T151" i="2"/>
  <c r="R151" i="2"/>
  <c r="P151" i="2"/>
  <c r="BI141" i="2"/>
  <c r="BH141" i="2"/>
  <c r="BG141" i="2"/>
  <c r="BF141" i="2"/>
  <c r="T141" i="2"/>
  <c r="R141" i="2"/>
  <c r="P141" i="2"/>
  <c r="BI132" i="2"/>
  <c r="BH132" i="2"/>
  <c r="BG132" i="2"/>
  <c r="BF132" i="2"/>
  <c r="T132" i="2"/>
  <c r="R132" i="2"/>
  <c r="P132" i="2"/>
  <c r="BI126" i="2"/>
  <c r="BH126" i="2"/>
  <c r="BG126" i="2"/>
  <c r="BF126" i="2"/>
  <c r="T126" i="2"/>
  <c r="R126" i="2"/>
  <c r="P126" i="2"/>
  <c r="BI121" i="2"/>
  <c r="BH121" i="2"/>
  <c r="BG121" i="2"/>
  <c r="BF121" i="2"/>
  <c r="T121" i="2"/>
  <c r="R121" i="2"/>
  <c r="P121" i="2"/>
  <c r="BI116" i="2"/>
  <c r="BH116" i="2"/>
  <c r="BG116" i="2"/>
  <c r="BF116" i="2"/>
  <c r="T116" i="2"/>
  <c r="R116" i="2"/>
  <c r="P116" i="2"/>
  <c r="BI111" i="2"/>
  <c r="BH111" i="2"/>
  <c r="BG111" i="2"/>
  <c r="BF111" i="2"/>
  <c r="T111" i="2"/>
  <c r="R111" i="2"/>
  <c r="P111" i="2"/>
  <c r="BI106" i="2"/>
  <c r="BH106" i="2"/>
  <c r="BG106" i="2"/>
  <c r="BF106" i="2"/>
  <c r="T106" i="2"/>
  <c r="R106" i="2"/>
  <c r="P106" i="2"/>
  <c r="BI101" i="2"/>
  <c r="BH101" i="2"/>
  <c r="BG101" i="2"/>
  <c r="BF101" i="2"/>
  <c r="T101" i="2"/>
  <c r="R101" i="2"/>
  <c r="P101" i="2"/>
  <c r="BI96" i="2"/>
  <c r="BH96" i="2"/>
  <c r="BG96" i="2"/>
  <c r="BF96" i="2"/>
  <c r="T96" i="2"/>
  <c r="R96" i="2"/>
  <c r="P96" i="2"/>
  <c r="BI95" i="2"/>
  <c r="BH95" i="2"/>
  <c r="BG95" i="2"/>
  <c r="BF95" i="2"/>
  <c r="T95" i="2"/>
  <c r="R95" i="2"/>
  <c r="P95" i="2"/>
  <c r="BI91" i="2"/>
  <c r="BH91" i="2"/>
  <c r="BG91" i="2"/>
  <c r="BF91" i="2"/>
  <c r="T91" i="2"/>
  <c r="R91" i="2"/>
  <c r="P91" i="2"/>
  <c r="BI86" i="2"/>
  <c r="BH86" i="2"/>
  <c r="BG86" i="2"/>
  <c r="BF86" i="2"/>
  <c r="T86" i="2"/>
  <c r="R86" i="2"/>
  <c r="P86" i="2"/>
  <c r="J79" i="2"/>
  <c r="F79" i="2"/>
  <c r="F77" i="2"/>
  <c r="E75" i="2"/>
  <c r="J54" i="2"/>
  <c r="F54" i="2"/>
  <c r="F52" i="2"/>
  <c r="E50" i="2"/>
  <c r="J24" i="2"/>
  <c r="E24" i="2"/>
  <c r="J80" i="2" s="1"/>
  <c r="J23" i="2"/>
  <c r="J18" i="2"/>
  <c r="E18" i="2"/>
  <c r="F80" i="2" s="1"/>
  <c r="J17" i="2"/>
  <c r="J12" i="2"/>
  <c r="J77" i="2" s="1"/>
  <c r="E7" i="2"/>
  <c r="E73" i="2" s="1"/>
  <c r="L50" i="1"/>
  <c r="AM50" i="1"/>
  <c r="AM49" i="1"/>
  <c r="L49" i="1"/>
  <c r="AM47" i="1"/>
  <c r="L47" i="1"/>
  <c r="L45" i="1"/>
  <c r="J280" i="2"/>
  <c r="BK265" i="2"/>
  <c r="BK248" i="2"/>
  <c r="BK232" i="2"/>
  <c r="J213" i="2"/>
  <c r="J192" i="2"/>
  <c r="BK176" i="2"/>
  <c r="BK151" i="2"/>
  <c r="J126" i="2"/>
  <c r="BK101" i="2"/>
  <c r="J91" i="2"/>
  <c r="BK198" i="3"/>
  <c r="J117" i="3"/>
  <c r="J395" i="3"/>
  <c r="J348" i="3"/>
  <c r="J308" i="3"/>
  <c r="J277" i="3"/>
  <c r="J220" i="3"/>
  <c r="BK151" i="3"/>
  <c r="BK399" i="3"/>
  <c r="J236" i="3"/>
  <c r="J314" i="3"/>
  <c r="J191" i="3"/>
  <c r="BK314" i="3"/>
  <c r="BK270" i="3"/>
  <c r="BK167" i="3"/>
  <c r="BK112" i="3"/>
  <c r="J312" i="3"/>
  <c r="BK365" i="3"/>
  <c r="BK216" i="3"/>
  <c r="BK140" i="4"/>
  <c r="BK105" i="4"/>
  <c r="J195" i="4"/>
  <c r="BK173" i="4"/>
  <c r="J123" i="4"/>
  <c r="BK94" i="4"/>
  <c r="BK199" i="4"/>
  <c r="BK152" i="4"/>
  <c r="BK218" i="4"/>
  <c r="BK181" i="4"/>
  <c r="J148" i="4"/>
  <c r="J107" i="4"/>
  <c r="J215" i="4"/>
  <c r="J142" i="4"/>
  <c r="BK198" i="4"/>
  <c r="J162" i="4"/>
  <c r="J127" i="4"/>
  <c r="BK113" i="4"/>
  <c r="J199" i="4"/>
  <c r="J181" i="4"/>
  <c r="J114" i="4"/>
  <c r="J113" i="4"/>
  <c r="BK87" i="5"/>
  <c r="J94" i="6"/>
  <c r="BK304" i="2"/>
  <c r="J270" i="2"/>
  <c r="J261" i="2"/>
  <c r="BK239" i="2"/>
  <c r="BK222" i="2"/>
  <c r="J210" i="2"/>
  <c r="J200" i="2"/>
  <c r="J184" i="2"/>
  <c r="BK172" i="2"/>
  <c r="BK157" i="2"/>
  <c r="J141" i="2"/>
  <c r="BK116" i="2"/>
  <c r="BK96" i="2"/>
  <c r="J95" i="2"/>
  <c r="J112" i="3"/>
  <c r="J323" i="3"/>
  <c r="BK244" i="3"/>
  <c r="BK333" i="3"/>
  <c r="BK268" i="3"/>
  <c r="BK162" i="3"/>
  <c r="J365" i="3"/>
  <c r="J284" i="3"/>
  <c r="BK172" i="3"/>
  <c r="J125" i="3"/>
  <c r="BK360" i="3"/>
  <c r="J151" i="3"/>
  <c r="J376" i="3"/>
  <c r="J275" i="3"/>
  <c r="J196" i="3"/>
  <c r="J94" i="3"/>
  <c r="BK142" i="4"/>
  <c r="BK193" i="4"/>
  <c r="BK179" i="4"/>
  <c r="J108" i="4"/>
  <c r="J204" i="4"/>
  <c r="BK170" i="4"/>
  <c r="J154" i="4"/>
  <c r="J137" i="4"/>
  <c r="BK104" i="4"/>
  <c r="BK190" i="4"/>
  <c r="J138" i="4"/>
  <c r="J220" i="4"/>
  <c r="J209" i="4"/>
  <c r="J192" i="4"/>
  <c r="J166" i="4"/>
  <c r="BK134" i="4"/>
  <c r="BK121" i="4"/>
  <c r="J104" i="4"/>
  <c r="J218" i="4"/>
  <c r="BK201" i="4"/>
  <c r="J193" i="4"/>
  <c r="BK177" i="4"/>
  <c r="BK157" i="4"/>
  <c r="J134" i="4"/>
  <c r="BK107" i="4"/>
  <c r="BK88" i="5"/>
  <c r="J89" i="6"/>
  <c r="J96" i="6"/>
  <c r="J274" i="2"/>
  <c r="J248" i="2"/>
  <c r="J222" i="2"/>
  <c r="BK200" i="2"/>
  <c r="BK180" i="2"/>
  <c r="BK164" i="2"/>
  <c r="BK126" i="2"/>
  <c r="BK106" i="2"/>
  <c r="BK91" i="2"/>
  <c r="BK306" i="3"/>
  <c r="J153" i="3"/>
  <c r="BK307" i="3"/>
  <c r="J228" i="3"/>
  <c r="J129" i="3"/>
  <c r="BK376" i="3"/>
  <c r="J147" i="3"/>
  <c r="BK343" i="3"/>
  <c r="BK224" i="3"/>
  <c r="J203" i="4"/>
  <c r="J110" i="4"/>
  <c r="BK207" i="4"/>
  <c r="J177" i="4"/>
  <c r="BK169" i="4"/>
  <c r="J139" i="4"/>
  <c r="BK110" i="4"/>
  <c r="BK178" i="4"/>
  <c r="J111" i="4"/>
  <c r="BK164" i="4"/>
  <c r="J129" i="4"/>
  <c r="J217" i="4"/>
  <c r="J135" i="4"/>
  <c r="J205" i="4"/>
  <c r="BK182" i="4"/>
  <c r="J146" i="4"/>
  <c r="J120" i="4"/>
  <c r="J225" i="4"/>
  <c r="J208" i="4"/>
  <c r="J190" i="4"/>
  <c r="J170" i="4"/>
  <c r="J88" i="5"/>
  <c r="J93" i="6"/>
  <c r="BK89" i="6"/>
  <c r="BK272" i="2"/>
  <c r="J265" i="2"/>
  <c r="J244" i="2"/>
  <c r="J227" i="2"/>
  <c r="J189" i="2"/>
  <c r="J172" i="2"/>
  <c r="BK141" i="2"/>
  <c r="BK121" i="2"/>
  <c r="J101" i="2"/>
  <c r="AS54" i="1"/>
  <c r="BK294" i="3"/>
  <c r="BK263" i="3"/>
  <c r="BK203" i="3"/>
  <c r="J143" i="3"/>
  <c r="BK103" i="3"/>
  <c r="BK389" i="3"/>
  <c r="J343" i="3"/>
  <c r="BK305" i="3"/>
  <c r="BK228" i="3"/>
  <c r="J172" i="3"/>
  <c r="BK98" i="3"/>
  <c r="J261" i="3"/>
  <c r="J352" i="3"/>
  <c r="BK210" i="3"/>
  <c r="BK309" i="3"/>
  <c r="J232" i="3"/>
  <c r="BK147" i="3"/>
  <c r="J356" i="3"/>
  <c r="J133" i="3"/>
  <c r="J306" i="3"/>
  <c r="J177" i="3"/>
  <c r="J152" i="4"/>
  <c r="BK127" i="4"/>
  <c r="BK102" i="4"/>
  <c r="BK192" i="4"/>
  <c r="BK148" i="4"/>
  <c r="BK206" i="4"/>
  <c r="J167" i="4"/>
  <c r="J131" i="4"/>
  <c r="BK100" i="4"/>
  <c r="BK200" i="4"/>
  <c r="BK137" i="4"/>
  <c r="J219" i="4"/>
  <c r="J194" i="4"/>
  <c r="J160" i="4"/>
  <c r="BK125" i="4"/>
  <c r="J94" i="4"/>
  <c r="J206" i="4"/>
  <c r="BK196" i="4"/>
  <c r="BK175" i="4"/>
  <c r="BK120" i="4"/>
  <c r="BK94" i="6"/>
  <c r="J87" i="6"/>
  <c r="BK280" i="2"/>
  <c r="BK261" i="2"/>
  <c r="BK244" i="2"/>
  <c r="BK213" i="2"/>
  <c r="J203" i="2"/>
  <c r="BK184" i="2"/>
  <c r="BK168" i="2"/>
  <c r="J151" i="2"/>
  <c r="J121" i="2"/>
  <c r="J106" i="2"/>
  <c r="J86" i="2"/>
  <c r="J333" i="3"/>
  <c r="BK308" i="3"/>
  <c r="BK289" i="3"/>
  <c r="BK250" i="3"/>
  <c r="J224" i="3"/>
  <c r="BK183" i="3"/>
  <c r="BK139" i="3"/>
  <c r="J383" i="3"/>
  <c r="BK338" i="3"/>
  <c r="BK303" i="3"/>
  <c r="J268" i="3"/>
  <c r="J212" i="3"/>
  <c r="BK107" i="3"/>
  <c r="BK232" i="3"/>
  <c r="BK282" i="3"/>
  <c r="BK177" i="3"/>
  <c r="BK328" i="3"/>
  <c r="BK275" i="3"/>
  <c r="J183" i="3"/>
  <c r="J389" i="3"/>
  <c r="BK261" i="3"/>
  <c r="J360" i="3"/>
  <c r="BK212" i="3"/>
  <c r="J139" i="3"/>
  <c r="J132" i="4"/>
  <c r="J202" i="4"/>
  <c r="J179" i="4"/>
  <c r="BK151" i="4"/>
  <c r="J121" i="4"/>
  <c r="J92" i="4"/>
  <c r="J187" i="4"/>
  <c r="BK123" i="4"/>
  <c r="J196" i="4"/>
  <c r="BK159" i="4"/>
  <c r="BK132" i="4"/>
  <c r="BK92" i="4"/>
  <c r="BK163" i="4"/>
  <c r="J221" i="4"/>
  <c r="BK197" i="4"/>
  <c r="BK172" i="4"/>
  <c r="BK129" i="4"/>
  <c r="BK114" i="4"/>
  <c r="J213" i="4"/>
  <c r="J197" i="4"/>
  <c r="J173" i="4"/>
  <c r="J118" i="4"/>
  <c r="J85" i="5"/>
  <c r="J88" i="6"/>
  <c r="J304" i="2"/>
  <c r="J272" i="2"/>
  <c r="BK258" i="2"/>
  <c r="J239" i="2"/>
  <c r="BK227" i="2"/>
  <c r="BK203" i="2"/>
  <c r="BK189" i="2"/>
  <c r="J180" i="2"/>
  <c r="J168" i="2"/>
  <c r="J157" i="2"/>
  <c r="J132" i="2"/>
  <c r="J116" i="2"/>
  <c r="J111" i="2"/>
  <c r="BK95" i="2"/>
  <c r="BK86" i="2"/>
  <c r="BK348" i="3"/>
  <c r="BK323" i="3"/>
  <c r="BK311" i="3"/>
  <c r="BK298" i="3"/>
  <c r="BK283" i="3"/>
  <c r="J244" i="3"/>
  <c r="BK236" i="3"/>
  <c r="BK196" i="3"/>
  <c r="J158" i="3"/>
  <c r="BK125" i="3"/>
  <c r="BK401" i="3"/>
  <c r="BK356" i="3"/>
  <c r="BK312" i="3"/>
  <c r="J309" i="3"/>
  <c r="J294" i="3"/>
  <c r="J270" i="3"/>
  <c r="J216" i="3"/>
  <c r="J203" i="3"/>
  <c r="BK133" i="3"/>
  <c r="BK395" i="3"/>
  <c r="J256" i="3"/>
  <c r="BK129" i="3"/>
  <c r="BK277" i="3"/>
  <c r="J198" i="3"/>
  <c r="J338" i="3"/>
  <c r="J303" i="3"/>
  <c r="J240" i="3"/>
  <c r="J204" i="3"/>
  <c r="BK143" i="3"/>
  <c r="J98" i="3"/>
  <c r="J263" i="3"/>
  <c r="BK383" i="3"/>
  <c r="J305" i="3"/>
  <c r="J255" i="3"/>
  <c r="BK137" i="3"/>
  <c r="J200" i="4"/>
  <c r="BK204" i="4"/>
  <c r="BK162" i="4"/>
  <c r="J125" i="4"/>
  <c r="BK219" i="4"/>
  <c r="BK166" i="4"/>
  <c r="BK139" i="4"/>
  <c r="BK108" i="4"/>
  <c r="BK96" i="4"/>
  <c r="BK202" i="4"/>
  <c r="J159" i="4"/>
  <c r="BK225" i="4"/>
  <c r="BK213" i="4"/>
  <c r="BK195" i="4"/>
  <c r="J164" i="4"/>
  <c r="J128" i="4"/>
  <c r="BK116" i="4"/>
  <c r="BK221" i="4"/>
  <c r="BK205" i="4"/>
  <c r="BK194" i="4"/>
  <c r="J188" i="4"/>
  <c r="J163" i="4"/>
  <c r="BK155" i="4"/>
  <c r="J105" i="4"/>
  <c r="J87" i="5"/>
  <c r="BK93" i="6"/>
  <c r="BK88" i="6"/>
  <c r="J282" i="3"/>
  <c r="J210" i="3"/>
  <c r="BK153" i="3"/>
  <c r="BK94" i="3"/>
  <c r="BK352" i="3"/>
  <c r="J311" i="3"/>
  <c r="BK284" i="3"/>
  <c r="BK240" i="3"/>
  <c r="BK204" i="3"/>
  <c r="J122" i="3"/>
  <c r="J307" i="3"/>
  <c r="J103" i="3"/>
  <c r="J250" i="3"/>
  <c r="BK117" i="3"/>
  <c r="J289" i="3"/>
  <c r="BK220" i="3"/>
  <c r="J137" i="3"/>
  <c r="J328" i="3"/>
  <c r="J399" i="3"/>
  <c r="BK256" i="3"/>
  <c r="BK158" i="3"/>
  <c r="J149" i="4"/>
  <c r="BK215" i="4"/>
  <c r="BK189" i="4"/>
  <c r="J175" i="4"/>
  <c r="BK167" i="4"/>
  <c r="J96" i="4"/>
  <c r="BK203" i="4"/>
  <c r="BK160" i="4"/>
  <c r="BK103" i="4"/>
  <c r="J169" i="4"/>
  <c r="BK149" i="4"/>
  <c r="J116" i="4"/>
  <c r="J207" i="4"/>
  <c r="BK111" i="4"/>
  <c r="J201" i="4"/>
  <c r="J178" i="4"/>
  <c r="BK138" i="4"/>
  <c r="J102" i="4"/>
  <c r="BK211" i="4"/>
  <c r="J189" i="4"/>
  <c r="BK154" i="4"/>
  <c r="BK85" i="5"/>
  <c r="BK91" i="6"/>
  <c r="BK274" i="2"/>
  <c r="BK270" i="2"/>
  <c r="J258" i="2"/>
  <c r="J232" i="2"/>
  <c r="BK210" i="2"/>
  <c r="BK192" i="2"/>
  <c r="J176" i="2"/>
  <c r="J164" i="2"/>
  <c r="BK132" i="2"/>
  <c r="BK111" i="2"/>
  <c r="J96" i="2"/>
  <c r="J167" i="3"/>
  <c r="BK255" i="3"/>
  <c r="J107" i="3"/>
  <c r="J298" i="3"/>
  <c r="BK191" i="3"/>
  <c r="BK122" i="3"/>
  <c r="J401" i="3"/>
  <c r="J283" i="3"/>
  <c r="J162" i="3"/>
  <c r="J151" i="4"/>
  <c r="BK131" i="4"/>
  <c r="BK209" i="4"/>
  <c r="J182" i="4"/>
  <c r="J172" i="4"/>
  <c r="BK135" i="4"/>
  <c r="J211" i="4"/>
  <c r="BK185" i="4"/>
  <c r="J100" i="4"/>
  <c r="BK187" i="4"/>
  <c r="J155" i="4"/>
  <c r="BK128" i="4"/>
  <c r="BK220" i="4"/>
  <c r="J140" i="4"/>
  <c r="BK208" i="4"/>
  <c r="BK188" i="4"/>
  <c r="J157" i="4"/>
  <c r="BK118" i="4"/>
  <c r="BK217" i="4"/>
  <c r="J198" i="4"/>
  <c r="J185" i="4"/>
  <c r="BK146" i="4"/>
  <c r="J103" i="4"/>
  <c r="BK96" i="6"/>
  <c r="J91" i="6"/>
  <c r="BK87" i="6"/>
  <c r="T279" i="2" l="1"/>
  <c r="P279" i="2"/>
  <c r="R279" i="2"/>
  <c r="F36" i="2"/>
  <c r="BC55" i="1" s="1"/>
  <c r="F37" i="2"/>
  <c r="BD55" i="1" s="1"/>
  <c r="J34" i="2"/>
  <c r="AW55" i="1" s="1"/>
  <c r="F35" i="2"/>
  <c r="BB55" i="1" s="1"/>
  <c r="F34" i="2"/>
  <c r="BA55" i="1" s="1"/>
  <c r="P221" i="2"/>
  <c r="T124" i="3"/>
  <c r="P176" i="3"/>
  <c r="P190" i="3"/>
  <c r="BK364" i="3"/>
  <c r="J364" i="3" s="1"/>
  <c r="J68" i="3" s="1"/>
  <c r="R99" i="4"/>
  <c r="R98" i="4" s="1"/>
  <c r="R184" i="4"/>
  <c r="R144" i="4" s="1"/>
  <c r="R214" i="4"/>
  <c r="BK221" i="2"/>
  <c r="J221" i="2" s="1"/>
  <c r="J62" i="2" s="1"/>
  <c r="R93" i="3"/>
  <c r="R157" i="3"/>
  <c r="BK249" i="3"/>
  <c r="J249" i="3" s="1"/>
  <c r="J67" i="3" s="1"/>
  <c r="T99" i="4"/>
  <c r="T98" i="4" s="1"/>
  <c r="T184" i="4"/>
  <c r="T214" i="4"/>
  <c r="T85" i="2"/>
  <c r="BK124" i="3"/>
  <c r="J124" i="3" s="1"/>
  <c r="J62" i="3" s="1"/>
  <c r="BK166" i="3"/>
  <c r="J166" i="3" s="1"/>
  <c r="J64" i="3" s="1"/>
  <c r="P249" i="3"/>
  <c r="BK398" i="3"/>
  <c r="J398" i="3" s="1"/>
  <c r="J71" i="3" s="1"/>
  <c r="BK397" i="3"/>
  <c r="J397" i="3" s="1"/>
  <c r="J70" i="3" s="1"/>
  <c r="BK91" i="4"/>
  <c r="J91" i="4" s="1"/>
  <c r="J61" i="4" s="1"/>
  <c r="R91" i="4"/>
  <c r="R90" i="4" s="1"/>
  <c r="T145" i="4"/>
  <c r="T144" i="4" s="1"/>
  <c r="T221" i="2"/>
  <c r="T84" i="2" s="1"/>
  <c r="T83" i="2" s="1"/>
  <c r="P93" i="3"/>
  <c r="BK157" i="3"/>
  <c r="J157" i="3" s="1"/>
  <c r="J63" i="3" s="1"/>
  <c r="R176" i="3"/>
  <c r="R190" i="3"/>
  <c r="T364" i="3"/>
  <c r="BK145" i="4"/>
  <c r="BK184" i="4"/>
  <c r="J184" i="4" s="1"/>
  <c r="J66" i="4" s="1"/>
  <c r="BK214" i="4"/>
  <c r="J214" i="4" s="1"/>
  <c r="J67" i="4" s="1"/>
  <c r="T86" i="5"/>
  <c r="T83" i="5"/>
  <c r="T82" i="5" s="1"/>
  <c r="P85" i="2"/>
  <c r="P84" i="2" s="1"/>
  <c r="P83" i="2" s="1"/>
  <c r="AU55" i="1" s="1"/>
  <c r="T93" i="3"/>
  <c r="T157" i="3"/>
  <c r="R166" i="3"/>
  <c r="T176" i="3"/>
  <c r="T190" i="3"/>
  <c r="R364" i="3"/>
  <c r="P398" i="3"/>
  <c r="P397" i="3" s="1"/>
  <c r="R86" i="5"/>
  <c r="R83" i="5" s="1"/>
  <c r="R82" i="5" s="1"/>
  <c r="R221" i="2"/>
  <c r="BK93" i="3"/>
  <c r="J93" i="3" s="1"/>
  <c r="J61" i="3" s="1"/>
  <c r="P157" i="3"/>
  <c r="T166" i="3"/>
  <c r="BK190" i="3"/>
  <c r="J190" i="3" s="1"/>
  <c r="J66" i="3" s="1"/>
  <c r="P364" i="3"/>
  <c r="R398" i="3"/>
  <c r="R397" i="3" s="1"/>
  <c r="P91" i="4"/>
  <c r="P90" i="4"/>
  <c r="T91" i="4"/>
  <c r="T90" i="4"/>
  <c r="R145" i="4"/>
  <c r="R86" i="6"/>
  <c r="R85" i="2"/>
  <c r="R124" i="3"/>
  <c r="BK176" i="3"/>
  <c r="J176" i="3" s="1"/>
  <c r="J65" i="3" s="1"/>
  <c r="T249" i="3"/>
  <c r="T398" i="3"/>
  <c r="T397" i="3" s="1"/>
  <c r="BK99" i="4"/>
  <c r="J99" i="4" s="1"/>
  <c r="J63" i="4" s="1"/>
  <c r="P145" i="4"/>
  <c r="P86" i="5"/>
  <c r="P83" i="5" s="1"/>
  <c r="P82" i="5" s="1"/>
  <c r="AU58" i="1" s="1"/>
  <c r="BK86" i="6"/>
  <c r="J86" i="6" s="1"/>
  <c r="J61" i="6" s="1"/>
  <c r="T86" i="6"/>
  <c r="T92" i="6"/>
  <c r="BK85" i="2"/>
  <c r="J85" i="2" s="1"/>
  <c r="J61" i="2" s="1"/>
  <c r="P124" i="3"/>
  <c r="P166" i="3"/>
  <c r="R249" i="3"/>
  <c r="P99" i="4"/>
  <c r="P98" i="4"/>
  <c r="P184" i="4"/>
  <c r="P214" i="4"/>
  <c r="BK86" i="5"/>
  <c r="J86" i="5" s="1"/>
  <c r="J62" i="5" s="1"/>
  <c r="P86" i="6"/>
  <c r="BK92" i="6"/>
  <c r="J92" i="6" s="1"/>
  <c r="J63" i="6" s="1"/>
  <c r="P92" i="6"/>
  <c r="R92" i="6"/>
  <c r="BK394" i="3"/>
  <c r="J394" i="3" s="1"/>
  <c r="J69" i="3" s="1"/>
  <c r="BK84" i="5"/>
  <c r="J84" i="5" s="1"/>
  <c r="J61" i="5" s="1"/>
  <c r="BK279" i="2"/>
  <c r="J279" i="2" s="1"/>
  <c r="J63" i="2" s="1"/>
  <c r="BK224" i="4"/>
  <c r="BK223" i="4" s="1"/>
  <c r="J223" i="4" s="1"/>
  <c r="J68" i="4" s="1"/>
  <c r="BK90" i="6"/>
  <c r="J90" i="6"/>
  <c r="J62" i="6" s="1"/>
  <c r="BK95" i="6"/>
  <c r="J95" i="6" s="1"/>
  <c r="J64" i="6" s="1"/>
  <c r="BE88" i="6"/>
  <c r="BE94" i="6"/>
  <c r="E74" i="6"/>
  <c r="F81" i="6"/>
  <c r="BE91" i="6"/>
  <c r="J55" i="6"/>
  <c r="J52" i="6"/>
  <c r="BE93" i="6"/>
  <c r="BE89" i="6"/>
  <c r="BE96" i="6"/>
  <c r="BE87" i="6"/>
  <c r="J79" i="5"/>
  <c r="J52" i="5"/>
  <c r="BE88" i="5"/>
  <c r="E48" i="5"/>
  <c r="BE85" i="5"/>
  <c r="BE87" i="5"/>
  <c r="F79" i="5"/>
  <c r="J83" i="4"/>
  <c r="BE121" i="4"/>
  <c r="BE135" i="4"/>
  <c r="BE148" i="4"/>
  <c r="BE157" i="4"/>
  <c r="BE172" i="4"/>
  <c r="F86" i="4"/>
  <c r="BE107" i="4"/>
  <c r="BE108" i="4"/>
  <c r="BE127" i="4"/>
  <c r="BE128" i="4"/>
  <c r="BE131" i="4"/>
  <c r="BE139" i="4"/>
  <c r="BE146" i="4"/>
  <c r="BE179" i="4"/>
  <c r="BE181" i="4"/>
  <c r="BE189" i="4"/>
  <c r="BE206" i="4"/>
  <c r="BE208" i="4"/>
  <c r="BE215" i="4"/>
  <c r="BE219" i="4"/>
  <c r="E48" i="4"/>
  <c r="J55" i="4"/>
  <c r="BE92" i="4"/>
  <c r="BE103" i="4"/>
  <c r="BE111" i="4"/>
  <c r="BE123" i="4"/>
  <c r="BE132" i="4"/>
  <c r="BE137" i="4"/>
  <c r="BE151" i="4"/>
  <c r="BE152" i="4"/>
  <c r="BE155" i="4"/>
  <c r="BE159" i="4"/>
  <c r="BE170" i="4"/>
  <c r="BE175" i="4"/>
  <c r="BE177" i="4"/>
  <c r="BE187" i="4"/>
  <c r="BE188" i="4"/>
  <c r="BE193" i="4"/>
  <c r="BE197" i="4"/>
  <c r="BE203" i="4"/>
  <c r="BE207" i="4"/>
  <c r="BE221" i="4"/>
  <c r="BE225" i="4"/>
  <c r="BE102" i="4"/>
  <c r="BE116" i="4"/>
  <c r="BE160" i="4"/>
  <c r="BE164" i="4"/>
  <c r="BE167" i="4"/>
  <c r="BE196" i="4"/>
  <c r="BE209" i="4"/>
  <c r="BE105" i="4"/>
  <c r="BE110" i="4"/>
  <c r="BE125" i="4"/>
  <c r="BE162" i="4"/>
  <c r="BE169" i="4"/>
  <c r="BE178" i="4"/>
  <c r="BE182" i="4"/>
  <c r="BE194" i="4"/>
  <c r="BE198" i="4"/>
  <c r="BE199" i="4"/>
  <c r="BE201" i="4"/>
  <c r="BE202" i="4"/>
  <c r="BE211" i="4"/>
  <c r="BE217" i="4"/>
  <c r="BE94" i="4"/>
  <c r="BE113" i="4"/>
  <c r="BE114" i="4"/>
  <c r="BE120" i="4"/>
  <c r="BE140" i="4"/>
  <c r="BE142" i="4"/>
  <c r="BE163" i="4"/>
  <c r="BE190" i="4"/>
  <c r="BE205" i="4"/>
  <c r="BE104" i="4"/>
  <c r="BE129" i="4"/>
  <c r="BE149" i="4"/>
  <c r="BE185" i="4"/>
  <c r="BE200" i="4"/>
  <c r="BE213" i="4"/>
  <c r="BE218" i="4"/>
  <c r="BE220" i="4"/>
  <c r="BE96" i="4"/>
  <c r="BE100" i="4"/>
  <c r="BE118" i="4"/>
  <c r="BE134" i="4"/>
  <c r="BE138" i="4"/>
  <c r="BE154" i="4"/>
  <c r="BE166" i="4"/>
  <c r="BE173" i="4"/>
  <c r="BE192" i="4"/>
  <c r="BE195" i="4"/>
  <c r="BE204" i="4"/>
  <c r="F55" i="3"/>
  <c r="BE94" i="3"/>
  <c r="BE117" i="3"/>
  <c r="BE122" i="3"/>
  <c r="BE98" i="3"/>
  <c r="BE151" i="3"/>
  <c r="BE236" i="3"/>
  <c r="BE294" i="3"/>
  <c r="BE352" i="3"/>
  <c r="BE383" i="3"/>
  <c r="BE389" i="3"/>
  <c r="BE395" i="3"/>
  <c r="BE399" i="3"/>
  <c r="BE401" i="3"/>
  <c r="BE103" i="3"/>
  <c r="BE112" i="3"/>
  <c r="BE125" i="3"/>
  <c r="BE153" i="3"/>
  <c r="BE183" i="3"/>
  <c r="BE210" i="3"/>
  <c r="BE212" i="3"/>
  <c r="BE228" i="3"/>
  <c r="BE240" i="3"/>
  <c r="BE250" i="3"/>
  <c r="BE289" i="3"/>
  <c r="BE303" i="3"/>
  <c r="BE305" i="3"/>
  <c r="BE308" i="3"/>
  <c r="BE309" i="3"/>
  <c r="E48" i="3"/>
  <c r="BE162" i="3"/>
  <c r="BE198" i="3"/>
  <c r="BE224" i="3"/>
  <c r="BE255" i="3"/>
  <c r="BE256" i="3"/>
  <c r="BE268" i="3"/>
  <c r="BE282" i="3"/>
  <c r="BE283" i="3"/>
  <c r="BE306" i="3"/>
  <c r="BE311" i="3"/>
  <c r="BE312" i="3"/>
  <c r="BE323" i="3"/>
  <c r="BE348" i="3"/>
  <c r="J52" i="3"/>
  <c r="J55" i="3"/>
  <c r="BE129" i="3"/>
  <c r="BE147" i="3"/>
  <c r="BE158" i="3"/>
  <c r="BE167" i="3"/>
  <c r="BE172" i="3"/>
  <c r="BE196" i="3"/>
  <c r="BE261" i="3"/>
  <c r="BE263" i="3"/>
  <c r="BE275" i="3"/>
  <c r="BE307" i="3"/>
  <c r="BE338" i="3"/>
  <c r="BE107" i="3"/>
  <c r="BE133" i="3"/>
  <c r="BE139" i="3"/>
  <c r="BE203" i="3"/>
  <c r="BE220" i="3"/>
  <c r="BE270" i="3"/>
  <c r="BE277" i="3"/>
  <c r="BE284" i="3"/>
  <c r="BE328" i="3"/>
  <c r="BE333" i="3"/>
  <c r="BE356" i="3"/>
  <c r="BE360" i="3"/>
  <c r="BE137" i="3"/>
  <c r="BE143" i="3"/>
  <c r="BE298" i="3"/>
  <c r="BE343" i="3"/>
  <c r="BE365" i="3"/>
  <c r="BE177" i="3"/>
  <c r="BE191" i="3"/>
  <c r="BE204" i="3"/>
  <c r="BE216" i="3"/>
  <c r="BE232" i="3"/>
  <c r="BE244" i="3"/>
  <c r="BE314" i="3"/>
  <c r="BE376" i="3"/>
  <c r="E48" i="2"/>
  <c r="J52" i="2"/>
  <c r="F55" i="2"/>
  <c r="J55" i="2"/>
  <c r="BE86" i="2"/>
  <c r="BE91" i="2"/>
  <c r="BE95" i="2"/>
  <c r="BE96" i="2"/>
  <c r="BE101" i="2"/>
  <c r="BE106" i="2"/>
  <c r="BE111" i="2"/>
  <c r="BE116" i="2"/>
  <c r="BE121" i="2"/>
  <c r="BE126" i="2"/>
  <c r="BE132" i="2"/>
  <c r="BE141" i="2"/>
  <c r="BE151" i="2"/>
  <c r="BE157" i="2"/>
  <c r="BE164" i="2"/>
  <c r="BE168" i="2"/>
  <c r="BE172" i="2"/>
  <c r="BE176" i="2"/>
  <c r="BE180" i="2"/>
  <c r="BE184" i="2"/>
  <c r="BE189" i="2"/>
  <c r="BE192" i="2"/>
  <c r="BE200" i="2"/>
  <c r="BE203" i="2"/>
  <c r="BE210" i="2"/>
  <c r="BE213" i="2"/>
  <c r="BE222" i="2"/>
  <c r="BE227" i="2"/>
  <c r="BE232" i="2"/>
  <c r="BE239" i="2"/>
  <c r="BE244" i="2"/>
  <c r="BE248" i="2"/>
  <c r="BE258" i="2"/>
  <c r="BE261" i="2"/>
  <c r="BE265" i="2"/>
  <c r="BE270" i="2"/>
  <c r="BE272" i="2"/>
  <c r="BE274" i="2"/>
  <c r="BE280" i="2"/>
  <c r="BE304" i="2"/>
  <c r="J34" i="3"/>
  <c r="AW56" i="1" s="1"/>
  <c r="F36" i="4"/>
  <c r="BC57" i="1" s="1"/>
  <c r="J34" i="5"/>
  <c r="AW58" i="1" s="1"/>
  <c r="F36" i="5"/>
  <c r="BC58" i="1" s="1"/>
  <c r="F35" i="6"/>
  <c r="BB59" i="1" s="1"/>
  <c r="F34" i="3"/>
  <c r="BA56" i="1" s="1"/>
  <c r="F35" i="5"/>
  <c r="BB58" i="1" s="1"/>
  <c r="F37" i="6"/>
  <c r="BD59" i="1" s="1"/>
  <c r="F34" i="4"/>
  <c r="BA57" i="1" s="1"/>
  <c r="F35" i="4"/>
  <c r="BB57" i="1" s="1"/>
  <c r="F35" i="3"/>
  <c r="BB56" i="1" s="1"/>
  <c r="F36" i="6"/>
  <c r="BC59" i="1" s="1"/>
  <c r="F37" i="3"/>
  <c r="BD56" i="1" s="1"/>
  <c r="F37" i="4"/>
  <c r="BD57" i="1" s="1"/>
  <c r="J34" i="4"/>
  <c r="AW57" i="1" s="1"/>
  <c r="F34" i="5"/>
  <c r="BA58" i="1" s="1"/>
  <c r="F34" i="6"/>
  <c r="BA59" i="1" s="1"/>
  <c r="F36" i="3"/>
  <c r="BC56" i="1" s="1"/>
  <c r="F37" i="5"/>
  <c r="BD58" i="1" s="1"/>
  <c r="J34" i="6"/>
  <c r="AW59" i="1" s="1"/>
  <c r="P85" i="6" l="1"/>
  <c r="P84" i="6" s="1"/>
  <c r="AU59" i="1" s="1"/>
  <c r="R84" i="2"/>
  <c r="R83" i="2" s="1"/>
  <c r="J224" i="4"/>
  <c r="J69" i="4" s="1"/>
  <c r="BK144" i="4"/>
  <c r="J144" i="4" s="1"/>
  <c r="J64" i="4" s="1"/>
  <c r="BK98" i="4"/>
  <c r="J98" i="4" s="1"/>
  <c r="J62" i="4" s="1"/>
  <c r="J145" i="4"/>
  <c r="J65" i="4" s="1"/>
  <c r="P144" i="4"/>
  <c r="P89" i="4"/>
  <c r="AU57" i="1"/>
  <c r="T85" i="6"/>
  <c r="T84" i="6"/>
  <c r="T92" i="3"/>
  <c r="T91" i="3"/>
  <c r="BK92" i="3"/>
  <c r="BK91" i="3" s="1"/>
  <c r="J91" i="3" s="1"/>
  <c r="J59" i="3" s="1"/>
  <c r="BK84" i="2"/>
  <c r="BK83" i="2" s="1"/>
  <c r="J83" i="2" s="1"/>
  <c r="J59" i="2" s="1"/>
  <c r="R92" i="3"/>
  <c r="R91" i="3" s="1"/>
  <c r="P92" i="3"/>
  <c r="P91" i="3"/>
  <c r="AU56" i="1" s="1"/>
  <c r="T89" i="4"/>
  <c r="BK83" i="5"/>
  <c r="BK82" i="5" s="1"/>
  <c r="J82" i="5" s="1"/>
  <c r="J30" i="5" s="1"/>
  <c r="AG58" i="1" s="1"/>
  <c r="R85" i="6"/>
  <c r="R84" i="6"/>
  <c r="R89" i="4"/>
  <c r="BK90" i="4"/>
  <c r="J90" i="4"/>
  <c r="J60" i="4" s="1"/>
  <c r="BK85" i="6"/>
  <c r="BK84" i="6" s="1"/>
  <c r="J84" i="6" s="1"/>
  <c r="J59" i="6" s="1"/>
  <c r="F33" i="2"/>
  <c r="AZ55" i="1" s="1"/>
  <c r="J33" i="2"/>
  <c r="AV55" i="1" s="1"/>
  <c r="AT55" i="1" s="1"/>
  <c r="J33" i="3"/>
  <c r="AV56" i="1" s="1"/>
  <c r="AT56" i="1" s="1"/>
  <c r="F33" i="4"/>
  <c r="AZ57" i="1" s="1"/>
  <c r="F33" i="3"/>
  <c r="AZ56" i="1" s="1"/>
  <c r="J33" i="4"/>
  <c r="AV57" i="1" s="1"/>
  <c r="AT57" i="1" s="1"/>
  <c r="F33" i="5"/>
  <c r="AZ58" i="1" s="1"/>
  <c r="J33" i="5"/>
  <c r="AV58" i="1" s="1"/>
  <c r="AT58" i="1" s="1"/>
  <c r="F33" i="6"/>
  <c r="AZ59" i="1" s="1"/>
  <c r="BD54" i="1"/>
  <c r="W33" i="1" s="1"/>
  <c r="BB54" i="1"/>
  <c r="W31" i="1" s="1"/>
  <c r="BC54" i="1"/>
  <c r="W32" i="1" s="1"/>
  <c r="J33" i="6"/>
  <c r="AV59" i="1" s="1"/>
  <c r="AT59" i="1" s="1"/>
  <c r="BA54" i="1"/>
  <c r="W30" i="1" s="1"/>
  <c r="BK89" i="4" l="1"/>
  <c r="J89" i="4" s="1"/>
  <c r="J30" i="4" s="1"/>
  <c r="AG57" i="1" s="1"/>
  <c r="AN57" i="1" s="1"/>
  <c r="AN58" i="1"/>
  <c r="J59" i="5"/>
  <c r="J85" i="6"/>
  <c r="J60" i="6" s="1"/>
  <c r="J92" i="3"/>
  <c r="J60" i="3" s="1"/>
  <c r="J84" i="2"/>
  <c r="J60" i="2" s="1"/>
  <c r="J83" i="5"/>
  <c r="J60" i="5" s="1"/>
  <c r="J39" i="5"/>
  <c r="AU54" i="1"/>
  <c r="J30" i="3"/>
  <c r="AG56" i="1" s="1"/>
  <c r="AX54" i="1"/>
  <c r="J30" i="2"/>
  <c r="AG55" i="1" s="1"/>
  <c r="J30" i="6"/>
  <c r="AG59" i="1" s="1"/>
  <c r="AZ54" i="1"/>
  <c r="W29" i="1" s="1"/>
  <c r="AW54" i="1"/>
  <c r="AK30" i="1" s="1"/>
  <c r="AY54" i="1"/>
  <c r="J59" i="4" l="1"/>
  <c r="J39" i="4"/>
  <c r="J39" i="2"/>
  <c r="J39" i="6"/>
  <c r="J39" i="3"/>
  <c r="AN55" i="1"/>
  <c r="AN56" i="1"/>
  <c r="AN59" i="1"/>
  <c r="AV54" i="1"/>
  <c r="AK29" i="1" s="1"/>
  <c r="AG54" i="1"/>
  <c r="AK26" i="1" s="1"/>
  <c r="AK35" i="1" l="1"/>
  <c r="AT54" i="1"/>
  <c r="AN54" i="1" s="1"/>
</calcChain>
</file>

<file path=xl/sharedStrings.xml><?xml version="1.0" encoding="utf-8"?>
<sst xmlns="http://schemas.openxmlformats.org/spreadsheetml/2006/main" count="7576" uniqueCount="1126">
  <si>
    <t>Export Komplet</t>
  </si>
  <si>
    <t>VZ</t>
  </si>
  <si>
    <t>2.0</t>
  </si>
  <si>
    <t/>
  </si>
  <si>
    <t>False</t>
  </si>
  <si>
    <t>{4b683bde-48d8-4259-ae0b-4b14eceaff6e}</t>
  </si>
  <si>
    <t>&gt;&gt;  skryté sloupce  &lt;&lt;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</si>
  <si>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</si>
  <si>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</si>
  <si>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</si>
  <si>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</si>
  <si>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</si>
  <si>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</si>
  <si>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</si>
  <si>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</si>
  <si>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</si>
  <si>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</si>
  <si>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Chodník Nová Ves - Malenovice</t>
  </si>
  <si>
    <t>KSO:</t>
  </si>
  <si>
    <t>CC-CZ:</t>
  </si>
  <si>
    <t>Místo:</t>
  </si>
  <si>
    <t>p.č. 1382/1, 1382/2  a 1382/3</t>
  </si>
  <si>
    <t>Datum:</t>
  </si>
  <si>
    <t>13. 1. 2025</t>
  </si>
  <si>
    <t>Zadavatel:</t>
  </si>
  <si>
    <t>IČ:</t>
  </si>
  <si>
    <t>Frýdlant nad Ostravicí, Náměstí 3, 739 11</t>
  </si>
  <si>
    <t>DIČ:</t>
  </si>
  <si>
    <t>Účastník:</t>
  </si>
  <si>
    <t>Projektant:</t>
  </si>
  <si>
    <t>VS Projekt s.r.o.</t>
  </si>
  <si>
    <t>True</t>
  </si>
  <si>
    <t>Zpracovatel:</t>
  </si>
  <si>
    <t xml:space="preserve"> 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</si>
  <si>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</si>
  <si>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</si>
  <si>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</si>
  <si>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</si>
  <si>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</si>
  <si>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</si>
  <si>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</si>
  <si>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</si>
  <si>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</si>
  <si>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</si>
  <si>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</si>
  <si>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</si>
  <si>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</si>
  <si>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</si>
  <si>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</si>
  <si>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</si>
  <si>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</si>
  <si>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</si>
  <si>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</si>
  <si>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</si>
  <si>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</si>
  <si>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</si>
  <si>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</si>
  <si>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</si>
  <si>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</si>
  <si>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</si>
  <si>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</si>
  <si>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</si>
  <si>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</si>
  <si>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</si>
  <si>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</si>
  <si>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</si>
  <si>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</si>
  <si>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</si>
  <si>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</si>
  <si>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</si>
  <si>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</si>
  <si>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</si>
  <si>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</si>
  <si>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</si>
  <si>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</si>
  <si>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SO 101a</t>
  </si>
  <si>
    <t>Chodníky podél komunikace III/48418 - uznatelné náklady</t>
  </si>
  <si>
    <t>STA</t>
  </si>
  <si>
    <t>1</t>
  </si>
  <si>
    <t>{6dced14f-4345-47e5-8a6f-a85eafce24f6}</t>
  </si>
  <si>
    <t>2</t>
  </si>
  <si>
    <t>SO 101b</t>
  </si>
  <si>
    <t>Chodníky podél komunikace III/48418 - neuznatelné náklady</t>
  </si>
  <si>
    <t>{c35abd19-8e03-4c64-8274-9c637eba8c73}</t>
  </si>
  <si>
    <t>SO 401</t>
  </si>
  <si>
    <t>Veřejné osvětlení - neuznatelné náklady</t>
  </si>
  <si>
    <t>{70f49317-450a-4570-b5ab-2a3c492cd50e}</t>
  </si>
  <si>
    <t>VRNa</t>
  </si>
  <si>
    <t>Vedlejší rozpočtové náklady - uznatelné náklady</t>
  </si>
  <si>
    <t>{4ac6d43b-5c89-48eb-9ea7-88eb5d22de72}</t>
  </si>
  <si>
    <t>VRNb</t>
  </si>
  <si>
    <t>Vedlejší rozpočtové náklady - neuznatelné náklady</t>
  </si>
  <si>
    <t>{49e25882-de32-4ce2-97f1-956b32818b6f}</t>
  </si>
  <si>
    <t>KRYCÍ LIST SOUPISU PRACÍ</t>
  </si>
  <si>
    <t>Objekt:</t>
  </si>
  <si>
    <t>SO 101a - Chodníky podél komunikace III/48418 - uznatelné náklady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</si>
  <si>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</si>
  <si>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</si>
  <si>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</si>
  <si>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</si>
  <si>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</si>
  <si>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</si>
  <si>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5 - Komunikace pozemní</t>
  </si>
  <si>
    <t xml:space="preserve">    997 - Přesun sutě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</si>
  <si>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</si>
  <si>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</si>
  <si>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</si>
  <si>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</si>
  <si>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</si>
  <si>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</si>
  <si>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</si>
  <si>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</si>
  <si>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</si>
  <si>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</si>
  <si>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</si>
  <si>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</si>
  <si>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</si>
  <si>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</si>
  <si>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</si>
  <si>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</si>
  <si>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</si>
  <si>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</si>
  <si>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112151312</t>
  </si>
  <si>
    <t>Pokácení stromu postupné bez spouštění částí kmene a koruny o průměru na řezné ploše pařezu přes 200 do 300 mm</t>
  </si>
  <si>
    <t>kus</t>
  </si>
  <si>
    <t>CS ÚRS 2024 01</t>
  </si>
  <si>
    <t>4</t>
  </si>
  <si>
    <t>-1057153307</t>
  </si>
  <si>
    <t>Online PSC</t>
  </si>
  <si>
    <t>https://podminky.urs.cz/item/CS_URS_2024_01/112151312</t>
  </si>
  <si>
    <t>VV</t>
  </si>
  <si>
    <t>"Dle PD</t>
  </si>
  <si>
    <t>Součet</t>
  </si>
  <si>
    <t>112251221.R</t>
  </si>
  <si>
    <t>Odstranění pařezu odfrézováním nebo odvrtáním hloubky přes 200 do 500 mm v rovině nebo na svahu do 1:5</t>
  </si>
  <si>
    <t>m2</t>
  </si>
  <si>
    <t>vlastní</t>
  </si>
  <si>
    <t>405986184</t>
  </si>
  <si>
    <t>3</t>
  </si>
  <si>
    <t>162201.R</t>
  </si>
  <si>
    <t>Odvoz dřevní hmoty vč. likvidace (dřevo, klestí, pažery nebo vyfrézovaná hmota)</t>
  </si>
  <si>
    <t>kpl</t>
  </si>
  <si>
    <t>-543549461</t>
  </si>
  <si>
    <t>113202111</t>
  </si>
  <si>
    <t>Vytrhání obrub s vybouráním lože, s přemístěním hmot na skládku na vzdálenost do 3 m nebo s naložením na dopravní prostředek z krajníků nebo obrubníků stojatých</t>
  </si>
  <si>
    <t>m</t>
  </si>
  <si>
    <t>-391012442</t>
  </si>
  <si>
    <t>https://podminky.urs.cz/item/CS_URS_2024_01/113202111</t>
  </si>
  <si>
    <t>53</t>
  </si>
  <si>
    <t>5</t>
  </si>
  <si>
    <t>113106171</t>
  </si>
  <si>
    <t>Rozebrání dlažeb a dílců vozovek a ploch s přemístěním hmot na skládku na vzdálenost do 3 m nebo s naložením na dopravní prostředek, s jakoukoliv výplní spár ručně ze zámkové dlažby s ložem z kameniva</t>
  </si>
  <si>
    <t>731064443</t>
  </si>
  <si>
    <t>https://podminky.urs.cz/item/CS_URS_2024_01/113106171</t>
  </si>
  <si>
    <t>160</t>
  </si>
  <si>
    <t>6</t>
  </si>
  <si>
    <t>113107164</t>
  </si>
  <si>
    <t>Odstranění podkladů nebo krytů strojně plochy jednotlivě přes 50 m2 do 200 m2 s přemístěním hmot na skládku na vzdálenost do 20 m nebo s naložením na dopravní prostředek z kameniva hrubého drceného, o tl. vrstvy přes 300 do 400 mm</t>
  </si>
  <si>
    <t>-644589688</t>
  </si>
  <si>
    <t>https://podminky.urs.cz/item/CS_URS_2024_01/113107164</t>
  </si>
  <si>
    <t>105+160</t>
  </si>
  <si>
    <t>7</t>
  </si>
  <si>
    <t>113107182</t>
  </si>
  <si>
    <t>Odstranění podkladů nebo krytů strojně plochy jednotlivě přes 50 m2 do 200 m2 s přemístěním hmot na skládku na vzdálenost do 20 m nebo s naložením na dopravní prostředek živičných, o tl. vrstvy přes 50 do 100 mm</t>
  </si>
  <si>
    <t>-58724604</t>
  </si>
  <si>
    <t>https://podminky.urs.cz/item/CS_URS_2024_01/113107182</t>
  </si>
  <si>
    <t>105</t>
  </si>
  <si>
    <t>8</t>
  </si>
  <si>
    <t>113107332</t>
  </si>
  <si>
    <t>Odstranění podkladů nebo krytů strojně plochy jednotlivě do 50 m2 s přemístěním hmot na skládku na vzdálenost do 3 m nebo s naložením na dopravní prostředek z betonu prostého, o tl. vrstvy přes 150 do 300 mm</t>
  </si>
  <si>
    <t>-1432172785</t>
  </si>
  <si>
    <t>https://podminky.urs.cz/item/CS_URS_2024_01/113107332</t>
  </si>
  <si>
    <t>25</t>
  </si>
  <si>
    <t>9</t>
  </si>
  <si>
    <t>122251104</t>
  </si>
  <si>
    <t>Odkopávky a prokopávky nezapažené strojně v hornině třídy těžitelnosti I skupiny 3 přes 100 do 500 m3</t>
  </si>
  <si>
    <t>m3</t>
  </si>
  <si>
    <t>1803840456</t>
  </si>
  <si>
    <t>https://podminky.urs.cz/item/CS_URS_2024_01/122251104</t>
  </si>
  <si>
    <t>"Dle PD - odhumusování</t>
  </si>
  <si>
    <t>1500*0,1</t>
  </si>
  <si>
    <t>10</t>
  </si>
  <si>
    <t>132251104</t>
  </si>
  <si>
    <t>Hloubení nezapažených rýh šířky do 800 mm strojně s urovnáním dna do předepsaného profilu a spádu v hornině třídy těžitelnosti I skupiny 3 přes 100 m3</t>
  </si>
  <si>
    <t>156355364</t>
  </si>
  <si>
    <t>https://podminky.urs.cz/item/CS_URS_2024_01/132251104</t>
  </si>
  <si>
    <t>"Odkopávky pro vsakovací rýhu + vytvoření hrázky</t>
  </si>
  <si>
    <t>575*0,2</t>
  </si>
  <si>
    <t>11</t>
  </si>
  <si>
    <t>132251101</t>
  </si>
  <si>
    <t>Hloubení nezapažených rýh šířky do 800 mm strojně s urovnáním dna do předepsaného profilu a spádu v hornině třídy těžitelnosti I skupiny 3 do 20 m3</t>
  </si>
  <si>
    <t>-2059659870</t>
  </si>
  <si>
    <t>https://podminky.urs.cz/item/CS_URS_2024_01/132251101</t>
  </si>
  <si>
    <t>"Pro žlaby</t>
  </si>
  <si>
    <t>79*0,4*0,4</t>
  </si>
  <si>
    <t>8*0,3*0,4</t>
  </si>
  <si>
    <t>"Pro opevnění z lomového kamene pro propustek, vtok a výtok odvodnění</t>
  </si>
  <si>
    <t>(14+10)*0,35</t>
  </si>
  <si>
    <t>12</t>
  </si>
  <si>
    <t>132254104</t>
  </si>
  <si>
    <t>Hloubení zapažených rýh šířky do 800 mm strojně s urovnáním dna do předepsaného profilu a spádu v hornině třídy těžitelnosti I skupiny 3 přes 100 m3</t>
  </si>
  <si>
    <t>-472043006</t>
  </si>
  <si>
    <t>https://podminky.urs.cz/item/CS_URS_2024_01/132254104</t>
  </si>
  <si>
    <t>"DN 200</t>
  </si>
  <si>
    <t>160*0,6*1,5</t>
  </si>
  <si>
    <t>Mezisoučet</t>
  </si>
  <si>
    <t>"DN 250</t>
  </si>
  <si>
    <t>102*0,75*1,5</t>
  </si>
  <si>
    <t>13</t>
  </si>
  <si>
    <t>132254204</t>
  </si>
  <si>
    <t>Hloubení zapažených rýh šířky přes 800 do 2 000 mm strojně s urovnáním dna do předepsaného profilu a spádu v hornině třídy těžitelnosti I skupiny 3 přes 100 do 500 m3</t>
  </si>
  <si>
    <t>-380608301</t>
  </si>
  <si>
    <t>https://podminky.urs.cz/item/CS_URS_2024_01/132254204</t>
  </si>
  <si>
    <t>"DN 400</t>
  </si>
  <si>
    <t>(165,9+37,22)*1,1*1,62</t>
  </si>
  <si>
    <t>14</t>
  </si>
  <si>
    <t>151101101</t>
  </si>
  <si>
    <t>Zřízení pažení a rozepření stěn rýh pro podzemní vedení příložné pro jakoukoliv mezerovitost, hloubky do 2 m</t>
  </si>
  <si>
    <t>-1923442183</t>
  </si>
  <si>
    <t>https://podminky.urs.cz/item/CS_URS_2024_01/151101101</t>
  </si>
  <si>
    <t>160*2*1,5</t>
  </si>
  <si>
    <t>102*2*1,5</t>
  </si>
  <si>
    <t>(165,9+37,22)*2*1,62</t>
  </si>
  <si>
    <t>151101111</t>
  </si>
  <si>
    <t>Odstranění pažení a rozepření stěn rýh pro podzemní vedení s uložením materiálu na vzdálenost do 3 m od kraje výkopu příložné, hloubky do 2 m</t>
  </si>
  <si>
    <t>1808765250</t>
  </si>
  <si>
    <t>https://podminky.urs.cz/item/CS_URS_2024_01/151101111</t>
  </si>
  <si>
    <t>1444,109</t>
  </si>
  <si>
    <t>16</t>
  </si>
  <si>
    <t>167151111</t>
  </si>
  <si>
    <t>Nakládání, skládání a překládání neulehlého výkopku nebo sypaniny strojně nakládání, množství přes 100 m3, z hornin třídy těžitelnosti I, skupiny 1 až 3</t>
  </si>
  <si>
    <t>667679329</t>
  </si>
  <si>
    <t>https://podminky.urs.cz/item/CS_URS_2024_01/167151111</t>
  </si>
  <si>
    <t>258,75+361,96</t>
  </si>
  <si>
    <t>17</t>
  </si>
  <si>
    <t>162751117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</si>
  <si>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</si>
  <si>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1005082339</t>
  </si>
  <si>
    <t>https://podminky.urs.cz/item/CS_URS_2024_01/162751117</t>
  </si>
  <si>
    <t>150+115+22+258,75+361,96</t>
  </si>
  <si>
    <t>18</t>
  </si>
  <si>
    <t>162751119</t>
  </si>
  <si>
    <t>Vodorovné přemístění výkopku nebo sypaniny po suchu na obvyklém dopravním prostředku, bez naložení výkopku, avšak se složením bez rozhrnutí z horniny třídy těžitelnosti I skupiny 1 až 3 na vzdálenost Příplatek k ceně za každých dalších i započatých 1 000 m</t>
  </si>
  <si>
    <t>1788267644</t>
  </si>
  <si>
    <t>https://podminky.urs.cz/item/CS_URS_2024_01/162751119</t>
  </si>
  <si>
    <t>907,71*5</t>
  </si>
  <si>
    <t>19</t>
  </si>
  <si>
    <t>171251201</t>
  </si>
  <si>
    <t>Uložení sypaniny na skládky nebo meziskládky bez hutnění s upravením uložené sypaniny do předepsaného tvaru</t>
  </si>
  <si>
    <t>-137174384</t>
  </si>
  <si>
    <t>https://podminky.urs.cz/item/CS_URS_2024_01/171251201</t>
  </si>
  <si>
    <t>907,71</t>
  </si>
  <si>
    <t>20</t>
  </si>
  <si>
    <t>171151112</t>
  </si>
  <si>
    <t>Uložení sypanin do násypů strojně s rozprostřením sypaniny ve vrstvách a s hrubým urovnáním zhutněných z hornin nesoudržných kamenitých</t>
  </si>
  <si>
    <t>-853109983</t>
  </si>
  <si>
    <t>https://podminky.urs.cz/item/CS_URS_2024_01/171151112</t>
  </si>
  <si>
    <t>540</t>
  </si>
  <si>
    <t>M</t>
  </si>
  <si>
    <t>58344171</t>
  </si>
  <si>
    <t>štěrkodrť frakce 0/32</t>
  </si>
  <si>
    <t>t</t>
  </si>
  <si>
    <t>-2090414114</t>
  </si>
  <si>
    <t>540*1,1*2</t>
  </si>
  <si>
    <t>22</t>
  </si>
  <si>
    <t>175151101</t>
  </si>
  <si>
    <t>Obsypání potrubí strojně sypaninou z vhodných třídy těžitelnosti I a II, skupiny 1 až 4 nebo materiálem připraveným podél výkopu ve vzdálenosti do 3 m od jeho kraje, pro jakoukoliv hloubku výkopu a míru zhutnění bez prohození sypaniny</t>
  </si>
  <si>
    <t>-1943771063</t>
  </si>
  <si>
    <t>https://podminky.urs.cz/item/CS_URS_2024_01/175151101</t>
  </si>
  <si>
    <t>(165,9+37,22)*1,1*0,6</t>
  </si>
  <si>
    <t>160*0,6*0,4</t>
  </si>
  <si>
    <t>102*0,75*0,4</t>
  </si>
  <si>
    <t>-(25,5+5+5)</t>
  </si>
  <si>
    <t>23</t>
  </si>
  <si>
    <t>58344121</t>
  </si>
  <si>
    <t>štěrkodrť frakce 0/8</t>
  </si>
  <si>
    <t>1577949737</t>
  </si>
  <si>
    <t>167,559*2</t>
  </si>
  <si>
    <t>24</t>
  </si>
  <si>
    <t>174151101</t>
  </si>
  <si>
    <t>Zásyp sypaninou z jakékoliv horniny strojně s uložením výkopku ve vrstvách se zhutněním jam, šachet, rýh nebo kolem objektů v těchto vykopávkách</t>
  </si>
  <si>
    <t>-712883827</t>
  </si>
  <si>
    <t>https://podminky.urs.cz/item/CS_URS_2024_01/174151101</t>
  </si>
  <si>
    <t>(165,9+37,22)*1,1*1</t>
  </si>
  <si>
    <t>160*0,6*1,1</t>
  </si>
  <si>
    <t>102*0,75*1,1</t>
  </si>
  <si>
    <t>-1153954865</t>
  </si>
  <si>
    <t>413,182*1,1*2</t>
  </si>
  <si>
    <t>26</t>
  </si>
  <si>
    <t>181951112</t>
  </si>
  <si>
    <t>Úprava pláně vyrovnáním výškových rozdílů strojně v hornině třídy těžitelnosti I, skupiny 1 až 3 se zhutněním</t>
  </si>
  <si>
    <t>-1055939760</t>
  </si>
  <si>
    <t>https://podminky.urs.cz/item/CS_URS_2024_01/181951112</t>
  </si>
  <si>
    <t>780+241</t>
  </si>
  <si>
    <t>512*0,6</t>
  </si>
  <si>
    <t>562*0,3</t>
  </si>
  <si>
    <t>(79+8)*0,3</t>
  </si>
  <si>
    <t>Komunikace pozemní</t>
  </si>
  <si>
    <t>27</t>
  </si>
  <si>
    <t>564231111</t>
  </si>
  <si>
    <t>Podklad nebo podsyp ze štěrkopísku ŠP s rozprostřením, vlhčením a zhutněním plochy přes 100 m2, po zhutnění tl. 100 mm</t>
  </si>
  <si>
    <t>450590964</t>
  </si>
  <si>
    <t>https://podminky.urs.cz/item/CS_URS_2024_01/564231111</t>
  </si>
  <si>
    <t>"Dle PD - pod humusovou vrstvu</t>
  </si>
  <si>
    <t>575</t>
  </si>
  <si>
    <t>28</t>
  </si>
  <si>
    <t>564241011</t>
  </si>
  <si>
    <t>Podklad nebo podsyp ze štěrkopísku ŠP s rozprostřením, vlhčením a zhutněním plochy jednotlivě do 100 m2, po zhutnění tl. 120 mm</t>
  </si>
  <si>
    <t>-762191218</t>
  </si>
  <si>
    <t>https://podminky.urs.cz/item/CS_URS_2024_01/564241011</t>
  </si>
  <si>
    <t>40</t>
  </si>
  <si>
    <t>29</t>
  </si>
  <si>
    <t>564851111</t>
  </si>
  <si>
    <t>Podklad ze štěrkodrti ŠD s rozprostřením a zhutněním plochy přes 100 m2, po zhutnění tl. 150 mm</t>
  </si>
  <si>
    <t>-1318574682</t>
  </si>
  <si>
    <t>https://podminky.urs.cz/item/CS_URS_2024_01/564851111</t>
  </si>
  <si>
    <t>780</t>
  </si>
  <si>
    <t>512*0,5</t>
  </si>
  <si>
    <t>30</t>
  </si>
  <si>
    <t>564871111</t>
  </si>
  <si>
    <t>Podklad ze štěrkodrti ŠD s rozprostřením a zhutněním plochy přes 100 m2, po zhutnění tl. 250 mm</t>
  </si>
  <si>
    <t>-1334806603</t>
  </si>
  <si>
    <t>https://podminky.urs.cz/item/CS_URS_2024_01/564871111</t>
  </si>
  <si>
    <t>241</t>
  </si>
  <si>
    <t>31</t>
  </si>
  <si>
    <t>577.R</t>
  </si>
  <si>
    <t>Realizace živice vč. konstrukční vrsvy - ruční pokládka</t>
  </si>
  <si>
    <t>1726829167</t>
  </si>
  <si>
    <t>32</t>
  </si>
  <si>
    <t>594511113</t>
  </si>
  <si>
    <t>Kladení dlažby z lomového kamene lomařsky upraveného v ploše vodorovné nebo ve sklonu na plocho tl. do 250 mm, bez vyplnění spár, s provedením lože tl. 50 mm z betonu</t>
  </si>
  <si>
    <t>683226795</t>
  </si>
  <si>
    <t>https://podminky.urs.cz/item/CS_URS_2024_01/594511113</t>
  </si>
  <si>
    <t>"Svah propustku</t>
  </si>
  <si>
    <t>"Vtok + výtok kanalizace</t>
  </si>
  <si>
    <t>33</t>
  </si>
  <si>
    <t>58381088</t>
  </si>
  <si>
    <t>kámen lomový upravený třída I pro zdivo rigolové pískovec</t>
  </si>
  <si>
    <t>-1865738522</t>
  </si>
  <si>
    <t>14*0,2*2,6</t>
  </si>
  <si>
    <t>34</t>
  </si>
  <si>
    <t>596211110.R</t>
  </si>
  <si>
    <t>Předláždění stávající zámkové dlažby vč. zřízení nových konstrukci</t>
  </si>
  <si>
    <t>1066239365</t>
  </si>
  <si>
    <t>"Dle PD - předláždění stávajících sjezdů</t>
  </si>
  <si>
    <t>35</t>
  </si>
  <si>
    <t>596211213</t>
  </si>
  <si>
    <t>Kladení dlažby z betonových zámkových dlaždic komunikací pro pěší ručně s ložem z kameniva těženého nebo drceného tl. do 40 mm, s vyplněním spár s dvojitým hutněním, vibrováním a se smetením přebytečného materiálu na krajnici tl. 80 mm skupiny A, pro plochy přes 300 m2</t>
  </si>
  <si>
    <t>1793803066</t>
  </si>
  <si>
    <t>https://podminky.urs.cz/item/CS_URS_2024_01/596211213</t>
  </si>
  <si>
    <t>36</t>
  </si>
  <si>
    <t>59245213.R</t>
  </si>
  <si>
    <t>dlažba zámková tvaru I 196x161x80mm (rovný, bez fazety) přírodní</t>
  </si>
  <si>
    <t>-643104014</t>
  </si>
  <si>
    <t>991*1,03 'Přepočtené koeficientem množství</t>
  </si>
  <si>
    <t>37</t>
  </si>
  <si>
    <t>59245224</t>
  </si>
  <si>
    <t>dlažba zámková tvaru I základní pro nevidomé 196x161x80mm barevná</t>
  </si>
  <si>
    <t>-1168479619</t>
  </si>
  <si>
    <t>30*1,03 'Přepočtené koeficientem množství</t>
  </si>
  <si>
    <t>38</t>
  </si>
  <si>
    <t>599632111</t>
  </si>
  <si>
    <t>Vyplnění spár dlažby (přídlažby) z lomového kamene v jakémkoliv sklonu plochy a jakékoliv tloušťky cementovou maltou se zatřením</t>
  </si>
  <si>
    <t>-1725612918</t>
  </si>
  <si>
    <t>https://podminky.urs.cz/item/CS_URS_2024_01/599632111</t>
  </si>
  <si>
    <t>14+10</t>
  </si>
  <si>
    <t>997</t>
  </si>
  <si>
    <t>Přesun sutě</t>
  </si>
  <si>
    <t>39</t>
  </si>
  <si>
    <t>997221551</t>
  </si>
  <si>
    <t>Vodorovná doprava suti bez naložení, ale se složením a s hrubým urovnáním ze sypkých materiálů, na vzdálenost do 1 km</t>
  </si>
  <si>
    <t>1061817574</t>
  </si>
  <si>
    <t>https://podminky.urs.cz/item/CS_URS_2024_01/997221551</t>
  </si>
  <si>
    <t>"Železobeton</t>
  </si>
  <si>
    <t>3,84*2,4</t>
  </si>
  <si>
    <t>16,5*2,4</t>
  </si>
  <si>
    <t>0,9*2,4</t>
  </si>
  <si>
    <t>"Beton</t>
  </si>
  <si>
    <t>160*0,08*2,4</t>
  </si>
  <si>
    <t>25*0,3*2,1</t>
  </si>
  <si>
    <t>53*57/1000</t>
  </si>
  <si>
    <t>53*0,05*2,1</t>
  </si>
  <si>
    <t>4*2,6</t>
  </si>
  <si>
    <t>93,1</t>
  </si>
  <si>
    <t>12,25</t>
  </si>
  <si>
    <t>"Asfalt</t>
  </si>
  <si>
    <t>105*0,1*1,9</t>
  </si>
  <si>
    <t>"Zemina a kamení</t>
  </si>
  <si>
    <t>105*0,35*1,8</t>
  </si>
  <si>
    <t>160*0,37*1,8</t>
  </si>
  <si>
    <t>997221559</t>
  </si>
  <si>
    <t>Vodorovná doprava suti bez naložení, ale se složením a s hrubým urovnáním Příplatek k ceně za každý další i započatý 1 km přes 1 km</t>
  </si>
  <si>
    <t>1460402041</t>
  </si>
  <si>
    <t>https://podminky.urs.cz/item/CS_URS_2024_01/997221559</t>
  </si>
  <si>
    <t>414,442*14</t>
  </si>
  <si>
    <t>SO 101b - Chodníky podél komunikace III/48418 - neuznatelné náklady</t>
  </si>
  <si>
    <t xml:space="preserve">    1.1 - Sanace pláně v případě nevyhovujících zkoušek únosnosti podloží</t>
  </si>
  <si>
    <t xml:space="preserve">    2 - Zakládání</t>
  </si>
  <si>
    <t xml:space="preserve">    3 - Svislé a kompletní konstrukce</t>
  </si>
  <si>
    <t xml:space="preserve">    4 - Vodorovné konstrukce</t>
  </si>
  <si>
    <t xml:space="preserve">    8 - Trubní vedení</t>
  </si>
  <si>
    <t xml:space="preserve">    9 - Ostatní konstrukce a práce, bourání</t>
  </si>
  <si>
    <t xml:space="preserve">    998 - Přesun hmot</t>
  </si>
  <si>
    <t>M - Práce a dodávky M</t>
  </si>
  <si>
    <t xml:space="preserve">    23-M - Montáže potrubí</t>
  </si>
  <si>
    <t>171201231</t>
  </si>
  <si>
    <t>Poplatek za uložení stavebního odpadu na recyklační skládce (skládkovné) zeminy a kamení zatříděného do Katalogu odpadů pod kódem 17 05 04</t>
  </si>
  <si>
    <t>1576667126</t>
  </si>
  <si>
    <t>https://podminky.urs.cz/item/CS_URS_2024_01/171201231</t>
  </si>
  <si>
    <t>907,71*1,8</t>
  </si>
  <si>
    <t>181351113</t>
  </si>
  <si>
    <t>Rozprostření a urovnání ornice v rovině nebo ve svahu sklonu do 1:5 strojně při souvislé ploše přes 500 m2, tl. vrstvy do 200 mm</t>
  </si>
  <si>
    <t>-1515997676</t>
  </si>
  <si>
    <t>https://podminky.urs.cz/item/CS_URS_2024_01/181351113</t>
  </si>
  <si>
    <t>10364101</t>
  </si>
  <si>
    <t>zemina pro terénní úpravy -  ornice</t>
  </si>
  <si>
    <t>-1595492912</t>
  </si>
  <si>
    <t>"Dle PD - v případě vhodné zeminy z ohumusování možno použít pro terénní úpravy</t>
  </si>
  <si>
    <t>575*0,1*1,6</t>
  </si>
  <si>
    <t>183403153</t>
  </si>
  <si>
    <t>Obdělání půdy hrabáním v rovině nebo na svahu do 1:5</t>
  </si>
  <si>
    <t>634932614</t>
  </si>
  <si>
    <t>https://podminky.urs.cz/item/CS_URS_2024_01/183403153</t>
  </si>
  <si>
    <t>183403161</t>
  </si>
  <si>
    <t>Obdělání půdy válením v rovině nebo na svahu do 1:5</t>
  </si>
  <si>
    <t>-1469437009</t>
  </si>
  <si>
    <t>https://podminky.urs.cz/item/CS_URS_2024_01/183403161</t>
  </si>
  <si>
    <t>"dle PD</t>
  </si>
  <si>
    <t>575*2</t>
  </si>
  <si>
    <t>181411131</t>
  </si>
  <si>
    <t>Založení trávníku na půdě předem připravené plochy do 1000 m2 výsevem včetně utažení parkového v rovině nebo na svahu do 1:5</t>
  </si>
  <si>
    <t>-295573596</t>
  </si>
  <si>
    <t>https://podminky.urs.cz/item/CS_URS_2024_01/181411131</t>
  </si>
  <si>
    <t>00572410</t>
  </si>
  <si>
    <t>osivo směs travní parková</t>
  </si>
  <si>
    <t>kg</t>
  </si>
  <si>
    <t>-1193109852</t>
  </si>
  <si>
    <t>575*0,02 'Přepočtené koeficientem množství</t>
  </si>
  <si>
    <t>1.1</t>
  </si>
  <si>
    <t>Sanace pláně v případě nevyhovujících zkoušek únosnosti podloží</t>
  </si>
  <si>
    <t>122251103</t>
  </si>
  <si>
    <t>Odkopávky a prokopávky nezapažené strojně v hornině třídy těžitelnosti I skupiny 3 přes 50 do 100 m3</t>
  </si>
  <si>
    <t>161013022</t>
  </si>
  <si>
    <t>https://podminky.urs.cz/item/CS_URS_2024_01/122251103</t>
  </si>
  <si>
    <t>241*0,3</t>
  </si>
  <si>
    <t>162751117.1</t>
  </si>
  <si>
    <t>-1785202744</t>
  </si>
  <si>
    <t>https://podminky.urs.cz/item/CS_URS_2024_01/162751117.1</t>
  </si>
  <si>
    <t>72,3</t>
  </si>
  <si>
    <t>-132066734</t>
  </si>
  <si>
    <t>72,3*5</t>
  </si>
  <si>
    <t>171251201.1</t>
  </si>
  <si>
    <t>-356139330</t>
  </si>
  <si>
    <t>https://podminky.urs.cz/item/CS_URS_2024_01/171251201.1</t>
  </si>
  <si>
    <t>171201231.1</t>
  </si>
  <si>
    <t>1554115187</t>
  </si>
  <si>
    <t>https://podminky.urs.cz/item/CS_URS_2024_01/171201231.1</t>
  </si>
  <si>
    <t>72,3*1,8</t>
  </si>
  <si>
    <t>181951112.1</t>
  </si>
  <si>
    <t>1534749202</t>
  </si>
  <si>
    <t>https://podminky.urs.cz/item/CS_URS_2024_01/181951112.1</t>
  </si>
  <si>
    <t>564871116</t>
  </si>
  <si>
    <t>Podklad ze štěrkodrti ŠD s rozprostřením a zhutněním plochy přes 100 m2, po zhutnění tl. 300 mm</t>
  </si>
  <si>
    <t>-498114192</t>
  </si>
  <si>
    <t>https://podminky.urs.cz/item/CS_URS_2024_01/564871116</t>
  </si>
  <si>
    <t>919726123</t>
  </si>
  <si>
    <t>Geotextilie netkaná pro ochranu, separaci nebo filtraci měrná hmotnost přes 300 do 500 g/m2</t>
  </si>
  <si>
    <t>794262644</t>
  </si>
  <si>
    <t>https://podminky.urs.cz/item/CS_URS_2024_01/919726123</t>
  </si>
  <si>
    <t>998225111</t>
  </si>
  <si>
    <t>Přesun hmot pro komunikace s krytem z kameniva, monolitickým betonovým nebo živičným dopravní vzdálenost do 200 m jakékoliv délky objektu</t>
  </si>
  <si>
    <t>701808216</t>
  </si>
  <si>
    <t>https://podminky.urs.cz/item/CS_URS_2024_01/998225111</t>
  </si>
  <si>
    <t>241*0,3*1,1*2</t>
  </si>
  <si>
    <t>Zakládání</t>
  </si>
  <si>
    <t>226111111.R</t>
  </si>
  <si>
    <t>Hloubení pro patky vrtáním svislé nezapažené průměru přes 400 do 450 mm, v hl od 0 do 5 m v hornině tř. I</t>
  </si>
  <si>
    <t>973888555</t>
  </si>
  <si>
    <t>"Vrtání patek pro zábradlí</t>
  </si>
  <si>
    <t>7*0,8</t>
  </si>
  <si>
    <t>871355221.R</t>
  </si>
  <si>
    <t>Pouzdra pro osazení zábradlí</t>
  </si>
  <si>
    <t>1769851723</t>
  </si>
  <si>
    <t>"Pouzdra pro betonáž zábradlí</t>
  </si>
  <si>
    <t>Svislé a kompletní konstrukce</t>
  </si>
  <si>
    <t>338171.R</t>
  </si>
  <si>
    <t>Výšková úprava stávajícího plotu a brány</t>
  </si>
  <si>
    <t>-1445604074</t>
  </si>
  <si>
    <t>"Výšková úprava stávajícího plotu 6m a brány 6m</t>
  </si>
  <si>
    <t>359901211</t>
  </si>
  <si>
    <t>Monitoring stok (kamerový systém) jakékoli výšky nová kanalizace</t>
  </si>
  <si>
    <t>1288670743</t>
  </si>
  <si>
    <t>https://podminky.urs.cz/item/CS_URS_2024_01/359901211</t>
  </si>
  <si>
    <t>102+160+203,12</t>
  </si>
  <si>
    <t>Vodorovné konstrukce</t>
  </si>
  <si>
    <t>451315127</t>
  </si>
  <si>
    <t>Podkladní a výplňové vrstvy z betonu prostého tloušťky do 150 mm, z betonu C 25/30</t>
  </si>
  <si>
    <t>864363196</t>
  </si>
  <si>
    <t>https://podminky.urs.cz/item/CS_URS_2024_01/451315127</t>
  </si>
  <si>
    <t>"Pro propustek</t>
  </si>
  <si>
    <t>8*0,6</t>
  </si>
  <si>
    <t>451573111</t>
  </si>
  <si>
    <t>Lože pod potrubí, stoky a drobné objekty v otevřeném výkopu z písku a štěrkopísku do 63 mm</t>
  </si>
  <si>
    <t>-1715324559</t>
  </si>
  <si>
    <t>https://podminky.urs.cz/item/CS_URS_2024_01/451573111</t>
  </si>
  <si>
    <t>160*0,6*0,1</t>
  </si>
  <si>
    <t>(165,9+37,22)*0,6*0,1</t>
  </si>
  <si>
    <t>102*0,5*0,1</t>
  </si>
  <si>
    <t>Trubní vedení</t>
  </si>
  <si>
    <t>871350410</t>
  </si>
  <si>
    <t>Montáž kanalizačního potrubí z plastů z polypropylenu PP korugovaného nebo žebrovaného SN 10 DN 200</t>
  </si>
  <si>
    <t>-1839019322</t>
  </si>
  <si>
    <t>https://podminky.urs.cz/item/CS_URS_2024_01/871350410</t>
  </si>
  <si>
    <t>28614149</t>
  </si>
  <si>
    <t>trubka kanalizační PP korugovaná DN 200x6000mm s hrdlem SN10</t>
  </si>
  <si>
    <t>-1808841878</t>
  </si>
  <si>
    <t>160*1,015 'Přepočtené koeficientem množství</t>
  </si>
  <si>
    <t>871360410</t>
  </si>
  <si>
    <t>Montáž kanalizačního potrubí z plastů z polypropylenu PP korugovaného nebo žebrovaného SN 10 DN 250</t>
  </si>
  <si>
    <t>1090520967</t>
  </si>
  <si>
    <t>https://podminky.urs.cz/item/CS_URS_2024_01/871360410</t>
  </si>
  <si>
    <t>102</t>
  </si>
  <si>
    <t>28614150</t>
  </si>
  <si>
    <t>trubka kanalizační PP korugovaná DN 250x6000mm s hrdlem SN10</t>
  </si>
  <si>
    <t>-735178998</t>
  </si>
  <si>
    <t>871390410</t>
  </si>
  <si>
    <t>Montáž kanalizačního potrubí z plastů z polypropylenu PP korugovaného nebo žebrovaného SN 10 DN 400</t>
  </si>
  <si>
    <t>373546444</t>
  </si>
  <si>
    <t>https://podminky.urs.cz/item/CS_URS_2024_01/871390410</t>
  </si>
  <si>
    <t>(165,9+37,22)</t>
  </si>
  <si>
    <t>28614154</t>
  </si>
  <si>
    <t>trubka kanalizační PP korugovaná DN 400x6000mm s hrdlem SN10</t>
  </si>
  <si>
    <t>-2119008968</t>
  </si>
  <si>
    <t>203,12*1,015 'Přepočtené koeficientem množství</t>
  </si>
  <si>
    <t>892351111</t>
  </si>
  <si>
    <t>Tlakové zkoušky vodou na potrubí DN 150 nebo 200</t>
  </si>
  <si>
    <t>-1597589306</t>
  </si>
  <si>
    <t>https://podminky.urs.cz/item/CS_URS_2024_01/892351111</t>
  </si>
  <si>
    <t>892381111</t>
  </si>
  <si>
    <t>Tlakové zkoušky vodou na potrubí DN 250, 300 nebo 350</t>
  </si>
  <si>
    <t>407729783</t>
  </si>
  <si>
    <t>https://podminky.urs.cz/item/CS_URS_2024_01/892381111</t>
  </si>
  <si>
    <t>892421111</t>
  </si>
  <si>
    <t>Tlakové zkoušky vodou na potrubí DN 400 nebo 500</t>
  </si>
  <si>
    <t>333445642</t>
  </si>
  <si>
    <t>https://podminky.urs.cz/item/CS_URS_2024_01/892421111</t>
  </si>
  <si>
    <t>203,12</t>
  </si>
  <si>
    <t>892372111</t>
  </si>
  <si>
    <t>Tlakové zkoušky vodou zabezpečení konců potrubí při tlakových zkouškách DN do 300</t>
  </si>
  <si>
    <t>-1326412476</t>
  </si>
  <si>
    <t>https://podminky.urs.cz/item/CS_URS_2024_01/892372111</t>
  </si>
  <si>
    <t>2+2</t>
  </si>
  <si>
    <t>892442111</t>
  </si>
  <si>
    <t>Tlakové zkoušky vodou zabezpečení konců potrubí při tlakových zkouškách DN přes 300 do 600</t>
  </si>
  <si>
    <t>238696754</t>
  </si>
  <si>
    <t>https://podminky.urs.cz/item/CS_URS_2024_01/892442111</t>
  </si>
  <si>
    <t>89593.R</t>
  </si>
  <si>
    <t>D+M betonová horská vpust vč. zemních prací a napojení</t>
  </si>
  <si>
    <t>-392896474</t>
  </si>
  <si>
    <t>"Dle PD - dodávka a montáž horské vpusti vč. zemních prací</t>
  </si>
  <si>
    <t>89593.R1</t>
  </si>
  <si>
    <t>D+M plastová šachta DN 600 vč. zemních prací a napojení</t>
  </si>
  <si>
    <t>-1890388756</t>
  </si>
  <si>
    <t>"Dle PD - dodávka a montáž betonové šachty DN 600 vč. zemních prací</t>
  </si>
  <si>
    <t>89593.R2</t>
  </si>
  <si>
    <t>D+M uliční vpusti (poklop stružkový) vč. zemních prací a napojení</t>
  </si>
  <si>
    <t>-1120888878</t>
  </si>
  <si>
    <t>"Dle PD - dodávka a montáž uliční vpusti vč. zemních prací</t>
  </si>
  <si>
    <t>899620151.R</t>
  </si>
  <si>
    <t>Obetonování plastových rour z polypropylenu betonem prostým v otevřeném výkopu, beton tř. C 25/30</t>
  </si>
  <si>
    <t>-1181352697</t>
  </si>
  <si>
    <t>"Dle PD - obetonování roury propustku</t>
  </si>
  <si>
    <t>Ostatní konstrukce a práce, bourání</t>
  </si>
  <si>
    <t>911111111</t>
  </si>
  <si>
    <t>Montáž zábradlí ocelového zabetonovaného</t>
  </si>
  <si>
    <t>148149090</t>
  </si>
  <si>
    <t>https://podminky.urs.cz/item/CS_URS_2024_01/911111111</t>
  </si>
  <si>
    <t>2,5+7,5</t>
  </si>
  <si>
    <t>RMAT0004</t>
  </si>
  <si>
    <t>zábradlí silniční ocelové ochranné - úprava pozink</t>
  </si>
  <si>
    <t>655176074</t>
  </si>
  <si>
    <t>916111123</t>
  </si>
  <si>
    <t>Osazení silniční obruby z dlažebních kostek v jedné řadě s ložem tl. přes 50 do 100 mm, s vyplněním a zatřením spár cementovou maltou z drobných kostek s boční opěrou z betonu prostého, do lože z betonu prostého téže značky</t>
  </si>
  <si>
    <t>705745141</t>
  </si>
  <si>
    <t>https://podminky.urs.cz/item/CS_URS_2024_01/916111123</t>
  </si>
  <si>
    <t>512*2</t>
  </si>
  <si>
    <t>41</t>
  </si>
  <si>
    <t>58381007</t>
  </si>
  <si>
    <t>kostka štípaná dlažební žula drobná 8/10</t>
  </si>
  <si>
    <t>1357970183</t>
  </si>
  <si>
    <t>1024*0,1 'Přepočtené koeficientem množství</t>
  </si>
  <si>
    <t>42</t>
  </si>
  <si>
    <t>916131213</t>
  </si>
  <si>
    <t>Osazení silničního obrubníku betonového se zřízením lože, s vyplněním a zatřením spár cementovou maltou stojatého s boční opěrou z betonu prostého, do lože z betonu prostého</t>
  </si>
  <si>
    <t>-13887104</t>
  </si>
  <si>
    <t>https://podminky.urs.cz/item/CS_URS_2024_01/916131213</t>
  </si>
  <si>
    <t>512</t>
  </si>
  <si>
    <t>43</t>
  </si>
  <si>
    <t>59217031</t>
  </si>
  <si>
    <t>obrubník silniční betonový 1000x150x250mm</t>
  </si>
  <si>
    <t>1084142394</t>
  </si>
  <si>
    <t>512*1,03 'Přepočtené koeficientem množství</t>
  </si>
  <si>
    <t>44</t>
  </si>
  <si>
    <t>916231213</t>
  </si>
  <si>
    <t>Osazení chodníkového obrubníku betonového se zřízením lože, s vyplněním a zatřením spár cementovou maltou stojatého s boční opěrou z betonu prostého, do lože z betonu prostého</t>
  </si>
  <si>
    <t>421483181</t>
  </si>
  <si>
    <t>https://podminky.urs.cz/item/CS_URS_2024_01/916231213</t>
  </si>
  <si>
    <t>562</t>
  </si>
  <si>
    <t>45</t>
  </si>
  <si>
    <t>59217017</t>
  </si>
  <si>
    <t>obrubník betonový chodníkový 1000x100x250mm</t>
  </si>
  <si>
    <t>-854902514</t>
  </si>
  <si>
    <t>562*1,03 'Přepočtené koeficientem množství</t>
  </si>
  <si>
    <t>46</t>
  </si>
  <si>
    <t>919551112</t>
  </si>
  <si>
    <t>Zřízení propustku z trub plastových polyetylenových rýhovaných se spojkami nebo s hrdlem DN 400 mm</t>
  </si>
  <si>
    <t>1816149649</t>
  </si>
  <si>
    <t>https://podminky.urs.cz/item/CS_URS_2024_01/919551112</t>
  </si>
  <si>
    <t>47</t>
  </si>
  <si>
    <t>28617286</t>
  </si>
  <si>
    <t>trubka kanalizační PP korugovaná se zesílenou stěnou DN 400x6000mm SN12</t>
  </si>
  <si>
    <t>CS ÚRS 2023 02</t>
  </si>
  <si>
    <t>81842062</t>
  </si>
  <si>
    <t>48</t>
  </si>
  <si>
    <t>894812041.R</t>
  </si>
  <si>
    <t>Seříznutí čel roury propustku</t>
  </si>
  <si>
    <t>1161242020</t>
  </si>
  <si>
    <t>49</t>
  </si>
  <si>
    <t>919441211</t>
  </si>
  <si>
    <t>Čelo propustku včetně římsy ze zdiva z lomového kamene, pro propustek z trub DN 300 až 500 mm</t>
  </si>
  <si>
    <t>1654425448</t>
  </si>
  <si>
    <t>https://podminky.urs.cz/item/CS_URS_2024_01/919441211</t>
  </si>
  <si>
    <t>50</t>
  </si>
  <si>
    <t>919726122</t>
  </si>
  <si>
    <t>Geotextilie netkaná pro ochranu, separaci nebo filtraci měrná hmotnost přes 200 do 300 g/m2</t>
  </si>
  <si>
    <t>1398222401</t>
  </si>
  <si>
    <t>https://podminky.urs.cz/item/CS_URS_2024_01/919726122</t>
  </si>
  <si>
    <t>51</t>
  </si>
  <si>
    <t>919732211</t>
  </si>
  <si>
    <t>Styčná pracovní spára při napojení nového živičného povrchu na stávající se zalitím za tepla modifikovanou asfaltovou hmotou s posypem vápenným hydrátem šířky do 15 mm, hloubky do 25 mm včetně prořezání spáry</t>
  </si>
  <si>
    <t>-238007041</t>
  </si>
  <si>
    <t>https://podminky.urs.cz/item/CS_URS_2024_01/919732211</t>
  </si>
  <si>
    <t>52</t>
  </si>
  <si>
    <t>919735112</t>
  </si>
  <si>
    <t>Řezání stávajícího živičného krytu nebo podkladu hloubky přes 50 do 100 mm</t>
  </si>
  <si>
    <t>-1141624965</t>
  </si>
  <si>
    <t>https://podminky.urs.cz/item/CS_URS_2024_01/919735112</t>
  </si>
  <si>
    <t>935113111</t>
  </si>
  <si>
    <t>Osazení odvodňovacího žlabu s krycím roštem polymerbetonového šířky do 200 mm</t>
  </si>
  <si>
    <t>1826248166</t>
  </si>
  <si>
    <t>https://podminky.urs.cz/item/CS_URS_2024_01/935113111</t>
  </si>
  <si>
    <t>54</t>
  </si>
  <si>
    <t>59227103</t>
  </si>
  <si>
    <t>žlab odvodňovací z polymerbetonu bez spádu dna pozinkovaná hrana š 200mm</t>
  </si>
  <si>
    <t>1473674090</t>
  </si>
  <si>
    <t>55</t>
  </si>
  <si>
    <t>59227005</t>
  </si>
  <si>
    <t>žlab odvodňovací z polymerbetonu bez spádu dna 130x130/150mm</t>
  </si>
  <si>
    <t>1368311934</t>
  </si>
  <si>
    <t>56</t>
  </si>
  <si>
    <t>56241035</t>
  </si>
  <si>
    <t>rošt mřížkový D400 litina pro žlab š 200mm</t>
  </si>
  <si>
    <t>-1950480172</t>
  </si>
  <si>
    <t>57</t>
  </si>
  <si>
    <t>59227014</t>
  </si>
  <si>
    <t>rošt můstkový C250 litina pro žlab š 130mm</t>
  </si>
  <si>
    <t>1675855443</t>
  </si>
  <si>
    <t>58</t>
  </si>
  <si>
    <t>935923216</t>
  </si>
  <si>
    <t>Osazení odvodňovacího žlabu s krycím roštem vpusti pro žlab šířky do 200 mm</t>
  </si>
  <si>
    <t>-1138148343</t>
  </si>
  <si>
    <t>https://podminky.urs.cz/item/CS_URS_2024_01/935923216</t>
  </si>
  <si>
    <t>59</t>
  </si>
  <si>
    <t>59223072</t>
  </si>
  <si>
    <t>vpusť odtoková polymerbetonová s integrovaným těsněním pro horizontální připojení potrubí pozinkovaná hrana 500x235x670</t>
  </si>
  <si>
    <t>1277964093</t>
  </si>
  <si>
    <t>60</t>
  </si>
  <si>
    <t>-1099242391</t>
  </si>
  <si>
    <t>5*0,5 'Přepočtené koeficientem množství</t>
  </si>
  <si>
    <t>61</t>
  </si>
  <si>
    <t>961055111</t>
  </si>
  <si>
    <t>Bourání základů z betonu železového</t>
  </si>
  <si>
    <t>373880357</t>
  </si>
  <si>
    <t>https://podminky.urs.cz/item/CS_URS_2024_01/961055111</t>
  </si>
  <si>
    <t>"Základ gabionů</t>
  </si>
  <si>
    <t>8*0,5*0,8</t>
  </si>
  <si>
    <t>"Betonová zídka</t>
  </si>
  <si>
    <t>2*0,4*0,8</t>
  </si>
  <si>
    <t>62</t>
  </si>
  <si>
    <t>962022691</t>
  </si>
  <si>
    <t>Bourání zdiva nadzákladového kamenného na sucho drátokamenných konstrukcí (gabionů) přes 1 m3</t>
  </si>
  <si>
    <t>1500753121</t>
  </si>
  <si>
    <t>https://podminky.urs.cz/item/CS_URS_2024_01/962022691</t>
  </si>
  <si>
    <t>63</t>
  </si>
  <si>
    <t>962052210</t>
  </si>
  <si>
    <t>Bourání zdiva železobetonového nadzákladového, objemu do 1 m3</t>
  </si>
  <si>
    <t>826124263</t>
  </si>
  <si>
    <t>https://podminky.urs.cz/item/CS_URS_2024_01/962052210</t>
  </si>
  <si>
    <t>"Bourání stávající zídky</t>
  </si>
  <si>
    <t>2*0,3*1,5</t>
  </si>
  <si>
    <t>64</t>
  </si>
  <si>
    <t>966008112</t>
  </si>
  <si>
    <t>Bourání trubního propustku s odklizením a uložením vybouraného materiálu na skládku na vzdálenost do 3 m nebo s naložením na dopravní prostředek z trub betonových nebo železobetonových DN přes 300 do 500 mm</t>
  </si>
  <si>
    <t>177237583</t>
  </si>
  <si>
    <t>https://podminky.urs.cz/item/CS_URS_2024_01/966008112</t>
  </si>
  <si>
    <t>95</t>
  </si>
  <si>
    <t>65</t>
  </si>
  <si>
    <t>966008212</t>
  </si>
  <si>
    <t>Bourání odvodňovacího žlabu s odklizením a uložením vybouraného materiálu na skládku na vzdálenost do 10 m nebo s naložením na dopravní prostředek z betonových příkopových tvárnic nebo desek šířky přes 500 do 800 mm</t>
  </si>
  <si>
    <t>96563966</t>
  </si>
  <si>
    <t>https://podminky.urs.cz/item/CS_URS_2024_01/966008212</t>
  </si>
  <si>
    <t>66</t>
  </si>
  <si>
    <t>966008311</t>
  </si>
  <si>
    <t>Bourání trubního propustku s odklizením a uložením vybouraného materiálu na skládku na vzdálenost do 3 m nebo s naložením na dopravní prostředek čela z betonu železového</t>
  </si>
  <si>
    <t>-1630766649</t>
  </si>
  <si>
    <t>https://podminky.urs.cz/item/CS_URS_2024_01/966008311</t>
  </si>
  <si>
    <t>22*0,75</t>
  </si>
  <si>
    <t>67</t>
  </si>
  <si>
    <t>R</t>
  </si>
  <si>
    <t>Prodloužení chrániček vodovodu vč. zemních prací</t>
  </si>
  <si>
    <t>521778475</t>
  </si>
  <si>
    <t>3,5+5+3,5</t>
  </si>
  <si>
    <t>68</t>
  </si>
  <si>
    <t>R1</t>
  </si>
  <si>
    <t>Prodloužení chrániček NN vč. zemních prací</t>
  </si>
  <si>
    <t>-171349036</t>
  </si>
  <si>
    <t>4,5+3,5+3,5</t>
  </si>
  <si>
    <t>69</t>
  </si>
  <si>
    <t>R2</t>
  </si>
  <si>
    <t>Prodloužení chrániček plynovodu vč. zemních prací</t>
  </si>
  <si>
    <t>-612928415</t>
  </si>
  <si>
    <t>3,5+3,5+3,5+3,5+3</t>
  </si>
  <si>
    <t>70</t>
  </si>
  <si>
    <t>R3</t>
  </si>
  <si>
    <t>Prodloužení kanalizace</t>
  </si>
  <si>
    <t>119549504</t>
  </si>
  <si>
    <t>"Dle PD - přípojka</t>
  </si>
  <si>
    <t>3,5*5</t>
  </si>
  <si>
    <t>71</t>
  </si>
  <si>
    <t>997221861</t>
  </si>
  <si>
    <t>Poplatek za uložení stavebního odpadu na recyklační skládce (skládkovné) z prostého betonu zatříděného do Katalogu odpadů pod kódem 17 01 01</t>
  </si>
  <si>
    <t>-1950614108</t>
  </si>
  <si>
    <t>https://podminky.urs.cz/item/CS_URS_2024_01/997221861</t>
  </si>
  <si>
    <t>72</t>
  </si>
  <si>
    <t>997221862</t>
  </si>
  <si>
    <t>Poplatek za uložení stavebního odpadu na recyklační skládce (skládkovné) z armovaného betonu zatříděného do Katalogu odpadů pod kódem 17 01 01</t>
  </si>
  <si>
    <t>-1693437734</t>
  </si>
  <si>
    <t>https://podminky.urs.cz/item/CS_URS_2024_01/997221862</t>
  </si>
  <si>
    <t>73</t>
  </si>
  <si>
    <t>997221873</t>
  </si>
  <si>
    <t>255290382</t>
  </si>
  <si>
    <t>https://podminky.urs.cz/item/CS_URS_2024_01/997221873</t>
  </si>
  <si>
    <t>74</t>
  </si>
  <si>
    <t>997221875</t>
  </si>
  <si>
    <t>Poplatek za uložení stavebního odpadu na recyklační skládce (skládkovné) asfaltového bez obsahu dehtu zatříděného do Katalogu odpadů pod kódem 17 03 02</t>
  </si>
  <si>
    <t>-1123164686</t>
  </si>
  <si>
    <t>https://podminky.urs.cz/item/CS_URS_2024_01/997221875</t>
  </si>
  <si>
    <t>998</t>
  </si>
  <si>
    <t>Přesun hmot</t>
  </si>
  <si>
    <t>75</t>
  </si>
  <si>
    <t>998223011</t>
  </si>
  <si>
    <t>Přesun hmot pro pozemní komunikace s krytem dlážděným dopravní vzdálenost do 200 m jakékoliv délky objektu</t>
  </si>
  <si>
    <t>-223362476</t>
  </si>
  <si>
    <t>https://podminky.urs.cz/item/CS_URS_2024_01/998223011</t>
  </si>
  <si>
    <t>Práce a dodávky M</t>
  </si>
  <si>
    <t>23-M</t>
  </si>
  <si>
    <t>Montáže potrubí</t>
  </si>
  <si>
    <t>76</t>
  </si>
  <si>
    <t>230220031</t>
  </si>
  <si>
    <t>Montáž příslušenství plynovodů čichačky na chráničku plynovodu</t>
  </si>
  <si>
    <t>601585207</t>
  </si>
  <si>
    <t>https://podminky.urs.cz/item/CS_URS_2024_01/230220031</t>
  </si>
  <si>
    <t>77</t>
  </si>
  <si>
    <t>RMAT0002</t>
  </si>
  <si>
    <t>čichačka</t>
  </si>
  <si>
    <t>ks</t>
  </si>
  <si>
    <t>128</t>
  </si>
  <si>
    <t>891565759</t>
  </si>
  <si>
    <t>SO 401 - Veřejné osvětlení - neuznatelné náklady</t>
  </si>
  <si>
    <t xml:space="preserve">HSV - Práce a dodávky HSV   </t>
  </si>
  <si>
    <t xml:space="preserve">    1 - Zemní práce   </t>
  </si>
  <si>
    <t xml:space="preserve">PSV - Práce a dodávky PSV   </t>
  </si>
  <si>
    <t xml:space="preserve">    741 - Elektroinstalace - silnoproud   </t>
  </si>
  <si>
    <t xml:space="preserve">M - Práce a dodávky M   </t>
  </si>
  <si>
    <t xml:space="preserve">    21-M - Elektromontáže   </t>
  </si>
  <si>
    <t xml:space="preserve">    46-M - Zemní práce při extr.mont.pracích   </t>
  </si>
  <si>
    <t xml:space="preserve">    HZS - Hodinové zúčtovací sazby   </t>
  </si>
  <si>
    <t xml:space="preserve">VRN - Vedlejší rozpočtové náklady   </t>
  </si>
  <si>
    <t xml:space="preserve">    VRN1 - Průzkumné, geodetické a projektové práce   </t>
  </si>
  <si>
    <t xml:space="preserve">Práce a dodávky HSV   </t>
  </si>
  <si>
    <t xml:space="preserve">Zemní práce   </t>
  </si>
  <si>
    <t>162351104</t>
  </si>
  <si>
    <t>Vodorovné přemístění do 1000 m výkopku/sypaniny z horniny třídy těžitelnosti I, skupiny 1 až 3</t>
  </si>
  <si>
    <t>https://podminky.urs.cz/item/CS_URS_2024_01/162351104</t>
  </si>
  <si>
    <t>Příplatek k vodorovnému přemístění výkopku/sypaniny z horniny třídy těžitelnosti I, skupiny 1 až 3 ZKD 1000 m přes 10000 m</t>
  </si>
  <si>
    <t>PSV</t>
  </si>
  <si>
    <t xml:space="preserve">Práce a dodávky PSV   </t>
  </si>
  <si>
    <t>741</t>
  </si>
  <si>
    <t xml:space="preserve">Elektroinstalace - silnoproud   </t>
  </si>
  <si>
    <t>741110301</t>
  </si>
  <si>
    <t>Montáž trubek ochranných s nasunutím nebo našroubováním do krabic plastových tuhých, uložených pevně, vnitřní O do 40 mm</t>
  </si>
  <si>
    <t>https://podminky.urs.cz/item/CS_URS_2024_01/741110301</t>
  </si>
  <si>
    <t>34571095</t>
  </si>
  <si>
    <t>trubka elektroinstalační tuhá z PVC D 36,6/40 mm, délka 3m</t>
  </si>
  <si>
    <t>28614811</t>
  </si>
  <si>
    <t>koleno  D 40mm, proti vtékání vody do svodové ochranné trubky</t>
  </si>
  <si>
    <t>3270000115</t>
  </si>
  <si>
    <t>Univerzální silikon Soudal 280 ml, černý</t>
  </si>
  <si>
    <t>741122211</t>
  </si>
  <si>
    <t>Montáž kabelů měděných bez ukončení uložených volně nebo v liště plných kulatých (CYKY) počtu a průřezu žil 3x1,5 až 6 mm2</t>
  </si>
  <si>
    <t>https://podminky.urs.cz/item/CS_URS_2024_01/741122211</t>
  </si>
  <si>
    <t>34111030</t>
  </si>
  <si>
    <t>kabel silový s Cu jádrem 1kV 3x1,5mm2</t>
  </si>
  <si>
    <t>741122222</t>
  </si>
  <si>
    <t>Montáž kabelů měděných bez ukončení uložených volně nebo v liště plných kulatých (CYKY) počtu a průřezu žil 4x10 mm2</t>
  </si>
  <si>
    <t>https://podminky.urs.cz/item/CS_URS_2024_01/741122222</t>
  </si>
  <si>
    <t>34111076</t>
  </si>
  <si>
    <t>kabel silový s Cu jádrem 1kV 4x10mm2</t>
  </si>
  <si>
    <t>741122232</t>
  </si>
  <si>
    <t>Montáž kabel Cu plný kulatý žíla 5x4 až 6 mm2 uložený volně (např. CYKY)</t>
  </si>
  <si>
    <t>https://podminky.urs.cz/item/CS_URS_2024_01/741122232</t>
  </si>
  <si>
    <t>PKB.711038</t>
  </si>
  <si>
    <t>kabel silový s Cu jádrem 1kV 5x6mm2</t>
  </si>
  <si>
    <t>km</t>
  </si>
  <si>
    <t>741130001</t>
  </si>
  <si>
    <t>Ukončení vodičů izolovaných s označením a zapojením v rozváděči nebo na přístroji, průřezu žíly do 2,5 mm2</t>
  </si>
  <si>
    <t>https://podminky.urs.cz/item/CS_URS_2024_01/741130001</t>
  </si>
  <si>
    <t>741130006</t>
  </si>
  <si>
    <t>Ukončení vodičů izolovaných s označením a zapojením v rozváděči nebo na přístroji, průřezu žíly do 16 mm2</t>
  </si>
  <si>
    <t>https://podminky.urs.cz/item/CS_URS_2024_01/741130006</t>
  </si>
  <si>
    <t>741132302</t>
  </si>
  <si>
    <t>Ukončení kabelů nebo vodičů koncovkou nebo s vývodkou ucpávkovou do 4 žil s jednoduchým nástavcem průměru 16 mm</t>
  </si>
  <si>
    <t>https://podminky.urs.cz/item/CS_URS_2024_01/741132302</t>
  </si>
  <si>
    <t>1214847</t>
  </si>
  <si>
    <t>KABELOVA KONCOVKA KSCZ4X 6-25 /14540124/</t>
  </si>
  <si>
    <t>460841112</t>
  </si>
  <si>
    <t>Osazení kabelové komory z dílu HDPE plochy do 1 m2 hl přes 0,5 do 0,7 m</t>
  </si>
  <si>
    <t>https://podminky.urs.cz/item/CS_URS_2024_01/460841112</t>
  </si>
  <si>
    <t>460841151</t>
  </si>
  <si>
    <t>Osazení víka z ocele, litiny, betonu do 1,0 m2 pro kabelové komory z plastů</t>
  </si>
  <si>
    <t>https://podminky.urs.cz/item/CS_URS_2024_01/460841151</t>
  </si>
  <si>
    <t>460841811</t>
  </si>
  <si>
    <t>Vyříznutí otvoru ve stěně kabelové komory z plastů HDPE kruhového nebo čtvercového profilu</t>
  </si>
  <si>
    <t>https://podminky.urs.cz/item/CS_URS_2024_01/460841811</t>
  </si>
  <si>
    <t>1773473-R</t>
  </si>
  <si>
    <t>VIKO PRO KOMORU 2424 ocel</t>
  </si>
  <si>
    <t>1798498-R</t>
  </si>
  <si>
    <t>KABELOVA KOMORA Polyvault 2424</t>
  </si>
  <si>
    <t>741410021</t>
  </si>
  <si>
    <t>Montáž uzemňovacího vedení s upevněním, propojením a připojením pomocí svorek v zemi s izolací spojů pásku průřezu do 120 mm2 v městské zástavbě</t>
  </si>
  <si>
    <t>https://podminky.urs.cz/item/CS_URS_2024_01/741410021</t>
  </si>
  <si>
    <t>35442062</t>
  </si>
  <si>
    <t>pás zemnící 30x4mm FeZn</t>
  </si>
  <si>
    <t>741410041</t>
  </si>
  <si>
    <t>Montáž uzemňovacího vedení s upevněním, propojením a připojením pomocí svorek v zemi s izolací spojů drátu nebo lana O do 10 mm v městské zástavbě</t>
  </si>
  <si>
    <t>https://podminky.urs.cz/item/CS_URS_2024_01/741410041</t>
  </si>
  <si>
    <t>35441073</t>
  </si>
  <si>
    <t>drát D 10mm FeZn</t>
  </si>
  <si>
    <t>741420022</t>
  </si>
  <si>
    <t>Montáž hromosvodného vedení svorek se 3 a více šrouby</t>
  </si>
  <si>
    <t>https://podminky.urs.cz/item/CS_URS_2024_01/741420022</t>
  </si>
  <si>
    <t>35442035</t>
  </si>
  <si>
    <t>svorka uzemnění nerez zkušební, 62mm</t>
  </si>
  <si>
    <t>35442036</t>
  </si>
  <si>
    <t>svorka uzemnění nerez připojovací</t>
  </si>
  <si>
    <t>35442033</t>
  </si>
  <si>
    <t>svorka uzemnění nerez spojovací</t>
  </si>
  <si>
    <t>741810002</t>
  </si>
  <si>
    <t>Zkoušky a prohlídky elektrických rozvodů a zařízení celková prohlídka a vyhotovení revizní zprávy pro objem montážních prací přes 100 do 500 tis. Kč</t>
  </si>
  <si>
    <t>https://podminky.urs.cz/item/CS_URS_2024_01/741810002</t>
  </si>
  <si>
    <t>741820102</t>
  </si>
  <si>
    <t>Měření osvětlovacího zařízení intenzity osvětlení na pracovišti do 50 svítidel</t>
  </si>
  <si>
    <t>soubor</t>
  </si>
  <si>
    <t>https://podminky.urs.cz/item/CS_URS_2024_01/741820102</t>
  </si>
  <si>
    <t xml:space="preserve">Práce a dodávky M   </t>
  </si>
  <si>
    <t>21-M</t>
  </si>
  <si>
    <t xml:space="preserve">Elektromontáže   </t>
  </si>
  <si>
    <t>210120310</t>
  </si>
  <si>
    <t>Montáž bleskojistek se zapojením vodičů do 500 V</t>
  </si>
  <si>
    <t>https://podminky.urs.cz/item/CS_URS_2024_01/210120310</t>
  </si>
  <si>
    <t>1134412</t>
  </si>
  <si>
    <t>BLESKOJISTKA SPB 0,440/10 PP 65ZZ</t>
  </si>
  <si>
    <t>256</t>
  </si>
  <si>
    <t>210040551</t>
  </si>
  <si>
    <t>Montáž šablon nn pro vedení svorkou šroubovou do 50 mm2</t>
  </si>
  <si>
    <t>https://podminky.urs.cz/item/CS_URS_2024_01/210040551</t>
  </si>
  <si>
    <t>1133102</t>
  </si>
  <si>
    <t>SVORKA SLIP 12.1 PROPICHOVACI 1,5-50 AL/</t>
  </si>
  <si>
    <t>210902111</t>
  </si>
  <si>
    <t>Montáž kabelu Al do 1 kV plný kulatý průřezu 4x16 mm2 uložených pevně (AYKY)</t>
  </si>
  <si>
    <t>https://podminky.urs.cz/item/CS_URS_2024_01/210902111</t>
  </si>
  <si>
    <t>34112316</t>
  </si>
  <si>
    <t>kabel silový s Al jádrem 1kV 4x16mm2</t>
  </si>
  <si>
    <t>741910512</t>
  </si>
  <si>
    <t>Montáž kovových nosných a doplňkových konstrukcí se zhotovením pro upevnění přístrojů a zařízení celkové hmotnosti přes 5 do 10 kg</t>
  </si>
  <si>
    <t>78</t>
  </si>
  <si>
    <t>https://podminky.urs.cz/item/CS_URS_2024_01/741910512</t>
  </si>
  <si>
    <t>210191504</t>
  </si>
  <si>
    <t xml:space="preserve">Montáž skříní pojistkových tenkocementových, přípojkových bez zapojení vodičů </t>
  </si>
  <si>
    <t>80</t>
  </si>
  <si>
    <t>https://podminky.urs.cz/item/CS_URS_2024_01/210191504</t>
  </si>
  <si>
    <t>1239043</t>
  </si>
  <si>
    <t>SKRIN SP182/NSP1P CEZ OPV14/3</t>
  </si>
  <si>
    <t>82</t>
  </si>
  <si>
    <t>741320911</t>
  </si>
  <si>
    <t>Výměna částí jistících přístrojů pojistkových vložek (patron) včetně potřebné manipulace s pojistkovou hlavicí vyjmutí vadné vložky a vložení nové, velikosti do 25 A</t>
  </si>
  <si>
    <t>84</t>
  </si>
  <si>
    <t>https://podminky.urs.cz/item/CS_URS_2024_01/741320911</t>
  </si>
  <si>
    <t>OEZ40750</t>
  </si>
  <si>
    <t>Pojistková vložka PVA10 6A gG</t>
  </si>
  <si>
    <t>86</t>
  </si>
  <si>
    <t>OEZ06726</t>
  </si>
  <si>
    <t>Pojistková vložka PV14 16A gG</t>
  </si>
  <si>
    <t>88</t>
  </si>
  <si>
    <t>210202013</t>
  </si>
  <si>
    <t>Montáž svítidel výbojkových se zapojením vodičů průmyslových nebo venkovních na výložník</t>
  </si>
  <si>
    <t>90</t>
  </si>
  <si>
    <t>https://podminky.urs.cz/item/CS_URS_2024_01/210202013</t>
  </si>
  <si>
    <t>Svítidlo LED 37W,  včetně poplatku zalikvidaci</t>
  </si>
  <si>
    <t>92</t>
  </si>
  <si>
    <t>210204011</t>
  </si>
  <si>
    <t>Montáž stožárů osvětlení, bez zemních prací ocelových samostatně stojících, délky do 12 m, usazení, obsypání pískem</t>
  </si>
  <si>
    <t>94</t>
  </si>
  <si>
    <t>https://podminky.urs.cz/item/CS_URS_2024_01/210204011</t>
  </si>
  <si>
    <t>1152388</t>
  </si>
  <si>
    <t>STOZAR SILNICNI . B 8</t>
  </si>
  <si>
    <t>96</t>
  </si>
  <si>
    <t>210204103</t>
  </si>
  <si>
    <t>Montáž výložníků osvětlení jednoramenných sloupových, hmotnosti do 35 kg</t>
  </si>
  <si>
    <t>98</t>
  </si>
  <si>
    <t>https://podminky.urs.cz/item/CS_URS_2024_01/210204103</t>
  </si>
  <si>
    <t>31674002</t>
  </si>
  <si>
    <t>Výložník rovný jednoduchý k osvětlovacím stožárům uličním vyložení VUD1/1000mm</t>
  </si>
  <si>
    <t>100</t>
  </si>
  <si>
    <t>210040761</t>
  </si>
  <si>
    <t>Nátěr základní ocelových součástí venkovního vedení nn na zemi</t>
  </si>
  <si>
    <t>https://podminky.urs.cz/item/CS_URS_2024_01/210040761</t>
  </si>
  <si>
    <t>210040771</t>
  </si>
  <si>
    <t>Nátěr vrchní ocelových součástí venkovního vedení nn na zemi</t>
  </si>
  <si>
    <t>104</t>
  </si>
  <si>
    <t>https://podminky.urs.cz/item/CS_URS_2024_01/210040771</t>
  </si>
  <si>
    <t>24626001</t>
  </si>
  <si>
    <t>hmota nátěrová akrylátová univerzální</t>
  </si>
  <si>
    <t>106</t>
  </si>
  <si>
    <t>24629111</t>
  </si>
  <si>
    <t>hmota nátěrová PUR základní na ocelové konstrukce</t>
  </si>
  <si>
    <t>108</t>
  </si>
  <si>
    <t>210204201</t>
  </si>
  <si>
    <t>Montáž elektrovýzbroje stožárů osvětlení 1 okruh</t>
  </si>
  <si>
    <t>110</t>
  </si>
  <si>
    <t>https://podminky.urs.cz/item/CS_URS_2024_01/210204201</t>
  </si>
  <si>
    <t>1136641</t>
  </si>
  <si>
    <t>STOZAROVA SVORKOVNICE SR721-14</t>
  </si>
  <si>
    <t>112</t>
  </si>
  <si>
    <t>210950201</t>
  </si>
  <si>
    <t>Ostatní práce při montáži vodičů, šňůr a kabelů Příplatek k cenám za zatahování kabelů do tvárnicových tras s komorami nebo do kolektorů hmotnosti kabelů do 0,75 kg</t>
  </si>
  <si>
    <t>114</t>
  </si>
  <si>
    <t>https://podminky.urs.cz/item/CS_URS_2024_01/210950201</t>
  </si>
  <si>
    <t>46-M</t>
  </si>
  <si>
    <t xml:space="preserve">Zemní práce při extr.mont.pracích   </t>
  </si>
  <si>
    <t>460010024</t>
  </si>
  <si>
    <t>Vytyčení trasy vedení kabelového (podzemního) v zastavěném prostoru</t>
  </si>
  <si>
    <t>116</t>
  </si>
  <si>
    <t>https://podminky.urs.cz/item/CS_URS_2024_01/460010024</t>
  </si>
  <si>
    <t>460050304</t>
  </si>
  <si>
    <t>Hloubení nezapažených jam ručně pro stožáry s přemístěním výkopku do vzdálenosti 3 m od okraje jámy nebo naložením na dopravní prostředek, včetně zásypu, zhutnění a urovnání povrchu s patkou jednoduché na rovině, v hornině třídy 4</t>
  </si>
  <si>
    <t>118</t>
  </si>
  <si>
    <t>460000010a-R</t>
  </si>
  <si>
    <t>Ustavení stožárového pouzdra silničního stožáru (trubka D400 mm délky do 2 m)</t>
  </si>
  <si>
    <t>120</t>
  </si>
  <si>
    <t>310000030.2-R.2</t>
  </si>
  <si>
    <t>Stožárové pouzdro - trubka PVC-U průměr 400x9,8 mm, délka 1,6 m</t>
  </si>
  <si>
    <t>122</t>
  </si>
  <si>
    <t>460080014</t>
  </si>
  <si>
    <t>Základové konstrukce základ bez bednění do rostlé zeminy z monolitického betonu tř. C 16/20</t>
  </si>
  <si>
    <t>124</t>
  </si>
  <si>
    <t>https://podminky.urs.cz/item/CS_URS_2024_01/460080014</t>
  </si>
  <si>
    <t>460120016</t>
  </si>
  <si>
    <t>Ostatní zemní práce při stavbě nadzemních vedení naložení výkopku ručně, z hornin třídy 1 až 4</t>
  </si>
  <si>
    <t>126</t>
  </si>
  <si>
    <t>460120082</t>
  </si>
  <si>
    <t>Ostatní zemní práce při stavbě nadzemních vedení násyp horniny včetně složení, rozprostření a urovnání zhutněné třídy 3 a 4</t>
  </si>
  <si>
    <t>460120082.1</t>
  </si>
  <si>
    <t>Uložení sypaniny do násypů zhutněných z hornin třídy 3 až 4</t>
  </si>
  <si>
    <t>130</t>
  </si>
  <si>
    <t>460150134</t>
  </si>
  <si>
    <t>Hloubení zapažených i nezapažených kabelových rýh ručně včetně urovnání dna s přemístěním výkopku do vzdálenosti 3 m od okraje jámy nebo naložením na dopravní prostředek šířky 35 cm, hloubky 50 cm, v hornině třídy 4</t>
  </si>
  <si>
    <t>132</t>
  </si>
  <si>
    <t>460150163</t>
  </si>
  <si>
    <t>Hloubení zapažených i nezapažených kabelových rýh ručně včetně urovnání dna s přemístěním výkopku do vzdálenosti 3 m od okraje jámy nebo naložením na dopravní prostředek šířky 35 cm, hloubky 80 cm, v hornině třídy 4</t>
  </si>
  <si>
    <t>134</t>
  </si>
  <si>
    <t>460421001</t>
  </si>
  <si>
    <t>Lože kabelů z písku nebo štěrkopísku tl 5 cm nad kabel, bez zakrytí, šířky lože do 65 cm</t>
  </si>
  <si>
    <t>136</t>
  </si>
  <si>
    <t>460490013</t>
  </si>
  <si>
    <t>Krytí kabelů, spojek, koncovek a odbočnic kabelů výstražnou fólií z PVC včetně vyrovnání povrchu rýhy, rozvinutí a uložení fólie do rýhy, fólie šířky do 34cm</t>
  </si>
  <si>
    <t>138</t>
  </si>
  <si>
    <t>10.044.576</t>
  </si>
  <si>
    <t>Folie 33 rudá - blesk 250m/bal</t>
  </si>
  <si>
    <t>140</t>
  </si>
  <si>
    <t>460510054</t>
  </si>
  <si>
    <t>Kabelové prostupy z trub plastových do rýhy bez obsypu, průměru do 10 cm</t>
  </si>
  <si>
    <t>142</t>
  </si>
  <si>
    <t>28613960</t>
  </si>
  <si>
    <t>trubka ochranná HDPE D 40mm,  chránička pro optický kabel</t>
  </si>
  <si>
    <t>144</t>
  </si>
  <si>
    <t>28613961</t>
  </si>
  <si>
    <t>trubka ochranná HDPE D 50mm, pro silový kabel</t>
  </si>
  <si>
    <t>146</t>
  </si>
  <si>
    <t>34571353</t>
  </si>
  <si>
    <t>trubka elektroinstalační ohebná dvouplášťová korugovaná (chránička) D 61/75mm, HDPE+LDPE</t>
  </si>
  <si>
    <t>148</t>
  </si>
  <si>
    <t>34571350</t>
  </si>
  <si>
    <t>trubka elektroinstalační ohebná dvouplášťová korugovaná (chránička) D 32/40mm, HDPE+LDPE</t>
  </si>
  <si>
    <t>150</t>
  </si>
  <si>
    <t>460560134</t>
  </si>
  <si>
    <t>Zásyp kabelových rýh ručně s uložením výkopku ve vrstvách včetně zhutnění a urovnání povrchu šířky 35 cm hloubky 50 cm, v hornině třídy 4</t>
  </si>
  <si>
    <t>152</t>
  </si>
  <si>
    <t>460560163</t>
  </si>
  <si>
    <t>Zásyp kabelových rýh ručně s uložením výkopku ve vrstvách včetně zhutnění a urovnání povrchu šířky 35 cm hloubky 80 cm, v hornině třídy 4</t>
  </si>
  <si>
    <t>154</t>
  </si>
  <si>
    <t>460310103</t>
  </si>
  <si>
    <t>Zemní protlaky strojně řízené horizontální vrtání v hornině tř. 1 až 4 pro protlačení PE trub, v hloubce do 6 m vnějšího průměru vrtu přes 90 do 110 mm</t>
  </si>
  <si>
    <t>156</t>
  </si>
  <si>
    <t>79</t>
  </si>
  <si>
    <t>31000033.2-R</t>
  </si>
  <si>
    <t>Plastová trubka PE průměr 110 mm do protlaku</t>
  </si>
  <si>
    <t>158</t>
  </si>
  <si>
    <t>460141112</t>
  </si>
  <si>
    <t>Hloubení nezapažených jam při elektromontážích strojně v hornině tř I skupiny3, jáma pro komoru + zápichová jáma protlaku, 2*(2*2*2) + výkop jam kabelových komor 3,456m3</t>
  </si>
  <si>
    <t>https://podminky.urs.cz/item/CS_URS_2024_01/460141112</t>
  </si>
  <si>
    <t>81</t>
  </si>
  <si>
    <t>460411122</t>
  </si>
  <si>
    <t>Zásyp jam při elektromontážích strojně včetně zhutnění v hornině tř I skupiny 3 + obsyp kabelových komor</t>
  </si>
  <si>
    <t>162</t>
  </si>
  <si>
    <t>https://podminky.urs.cz/item/CS_URS_2024_01/460411122</t>
  </si>
  <si>
    <t>460620014</t>
  </si>
  <si>
    <t>Úprava terénu provizorní úprava terénu včetně odkopání drobných nerovností a zásypu prohlubní se zhutněním, v hornině třídy 4</t>
  </si>
  <si>
    <t>164</t>
  </si>
  <si>
    <t>HZS</t>
  </si>
  <si>
    <t xml:space="preserve">Hodinové zúčtovací sazby   </t>
  </si>
  <si>
    <t>83</t>
  </si>
  <si>
    <t>HZS2222</t>
  </si>
  <si>
    <t>Hodinové zúčtovací sazby profesí PSV provádění stavebních instalací elektrikář odborný ,HZS-připojení ve stožáru VO vč.,zkoušky, zakreslení skutečného stavu apod.</t>
  </si>
  <si>
    <t>hod</t>
  </si>
  <si>
    <t>262144</t>
  </si>
  <si>
    <t>166</t>
  </si>
  <si>
    <t>https://podminky.urs.cz/item/CS_URS_2024_01/HZS2222</t>
  </si>
  <si>
    <t>HZS2222.1</t>
  </si>
  <si>
    <t>Hodinové zúčtovací sazby profesí PSV provádění stavebních instalací elektrikář odborný, HZS - práce související s vytyčením trasy a stožárů</t>
  </si>
  <si>
    <t>168</t>
  </si>
  <si>
    <t>85</t>
  </si>
  <si>
    <t>HZS2222.2</t>
  </si>
  <si>
    <t>Hodinové zúčtovací sazby profesí PSV provádění stavebních instalací elektrikář odborný. Jednání se správci sítí a koordinace s provozovatelem kamerového systému</t>
  </si>
  <si>
    <t>170</t>
  </si>
  <si>
    <t>HZS2222.3</t>
  </si>
  <si>
    <t>Hodinové zúčtovací sazby profesí PSV provádění stavebních instalací elektrikář odborný. Ukončení chrániček a kabelů v kabelové komoře</t>
  </si>
  <si>
    <t>172</t>
  </si>
  <si>
    <t>87</t>
  </si>
  <si>
    <t>HZS2222.4</t>
  </si>
  <si>
    <t>Hodinové zúčtovací sazby profesí PSV provádění stavebních instalací elektrikář odborný. Součinnost se správcem VO</t>
  </si>
  <si>
    <t>174</t>
  </si>
  <si>
    <t>HZS4122</t>
  </si>
  <si>
    <t>Hodinové zúčtovací sazby ostatních profesí obsluha stavebních strojů a zařízení obsluha strojů speciálních</t>
  </si>
  <si>
    <t>176</t>
  </si>
  <si>
    <t>https://podminky.urs.cz/item/CS_URS_2024_01/HZS4122</t>
  </si>
  <si>
    <t>VRN</t>
  </si>
  <si>
    <t xml:space="preserve">Vedlejší rozpočtové náklady   </t>
  </si>
  <si>
    <t>VRN1</t>
  </si>
  <si>
    <t xml:space="preserve">Průzkumné, geodetické a projektové práce   </t>
  </si>
  <si>
    <t>89</t>
  </si>
  <si>
    <t>012303000</t>
  </si>
  <si>
    <t>Geodetické práce po výstavbě</t>
  </si>
  <si>
    <t>178</t>
  </si>
  <si>
    <t>VRNa - Vedlejší rozpočtové náklady - uznatelné náklady</t>
  </si>
  <si>
    <t>VRN - Vedlejší rozpočtové náklady</t>
  </si>
  <si>
    <t xml:space="preserve">    VRN3 - Zařízení staveniště</t>
  </si>
  <si>
    <t xml:space="preserve">    VRN4 - Inženýrská činnost</t>
  </si>
  <si>
    <t>Vedlejší rozpočtové náklady</t>
  </si>
  <si>
    <t>VRN3</t>
  </si>
  <si>
    <t>Zařízení staveniště</t>
  </si>
  <si>
    <t>032002000</t>
  </si>
  <si>
    <t>…</t>
  </si>
  <si>
    <t>1024</t>
  </si>
  <si>
    <t>547848366</t>
  </si>
  <si>
    <t>VRN4</t>
  </si>
  <si>
    <t>Inženýrská činnost</t>
  </si>
  <si>
    <t>045002000</t>
  </si>
  <si>
    <t>Kompletační a koordinační činnost</t>
  </si>
  <si>
    <t>1157892027</t>
  </si>
  <si>
    <t>049002000</t>
  </si>
  <si>
    <t>Zkoušky zatěžovací</t>
  </si>
  <si>
    <t>-1034260392</t>
  </si>
  <si>
    <t>VRNb - Vedlejší rozpočtové náklady - neuznatelné náklady</t>
  </si>
  <si>
    <t xml:space="preserve">    VRN1 - Průzkumné, geodetické a projektové práce</t>
  </si>
  <si>
    <t xml:space="preserve">    VRN7 - Provozní vlivy</t>
  </si>
  <si>
    <t xml:space="preserve">    VRN9 - Ostatní náklady</t>
  </si>
  <si>
    <t>Průzkumné, geodetické a projektové práce</t>
  </si>
  <si>
    <t>010001000</t>
  </si>
  <si>
    <t>Geodetické práce</t>
  </si>
  <si>
    <t>1725434146</t>
  </si>
  <si>
    <t>012002000</t>
  </si>
  <si>
    <t>Geometrický plán/geodetické zaměření</t>
  </si>
  <si>
    <t>-1639858028</t>
  </si>
  <si>
    <t>013254000</t>
  </si>
  <si>
    <t>Dokumentace skutečného provedení stavby</t>
  </si>
  <si>
    <t>-2137555067</t>
  </si>
  <si>
    <t>043002000</t>
  </si>
  <si>
    <t>Vytýčení sítí</t>
  </si>
  <si>
    <t>-1035269160</t>
  </si>
  <si>
    <t>VRN7</t>
  </si>
  <si>
    <t>Provozní vlivy</t>
  </si>
  <si>
    <t>071002000</t>
  </si>
  <si>
    <t>1001726417</t>
  </si>
  <si>
    <t>072002000</t>
  </si>
  <si>
    <t>ZOV - přechodné dopravní značení vč. projednání a vyřízení</t>
  </si>
  <si>
    <t>570091719</t>
  </si>
  <si>
    <t>VRN9</t>
  </si>
  <si>
    <t>Ostatní náklady</t>
  </si>
  <si>
    <t>091002000</t>
  </si>
  <si>
    <t>Příplatek za křížení podzemního vedení</t>
  </si>
  <si>
    <t>81350378</t>
  </si>
  <si>
    <t>,</t>
  </si>
  <si>
    <t>Verone synergy s.r.o.</t>
  </si>
  <si>
    <t>14053349</t>
  </si>
  <si>
    <t>CZ14053349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</si>
</sst>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2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  <font>
      <sz val="8"/>
      <name val="Arial CE"/>
      <family val="2"/>
      <charset val="1"/>
    </font>
    <font>
      <u/>
      <sz val="11"/>
      <color rgb="FF0000FF"/>
      <name val="Calibri"/>
      <charset val="1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4">
    <xf numFmtId="0" fontId="0" fillId="0" borderId="0"/>
    <xf numFmtId="0" fontId="39" fillId="0" borderId="0" applyNumberFormat="0" applyFill="0" applyBorder="0" applyAlignment="0" applyProtection="0"/>
    <xf numFmtId="0" fontId="40" fillId="0" borderId="0"/>
    <xf numFmtId="0" fontId="41" fillId="0" borderId="0" applyBorder="0" applyProtection="0"/>
  </cellStyleXfs>
  <cellXfs count="23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5" borderId="7" xfId="0" applyFill="1" applyBorder="1" applyAlignment="1">
      <alignment vertical="center"/>
    </xf>
    <xf numFmtId="0" fontId="22" fillId="5" borderId="8" xfId="0" applyFont="1" applyFill="1" applyBorder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4" xfId="0" applyNumberFormat="1" applyFont="1" applyBorder="1" applyAlignment="1">
      <alignment vertical="center"/>
    </xf>
    <xf numFmtId="4" fontId="20" fillId="0" borderId="0" xfId="0" applyNumberFormat="1" applyFont="1" applyAlignment="1">
      <alignment vertical="center"/>
    </xf>
    <xf numFmtId="166" fontId="20" fillId="0" borderId="0" xfId="0" applyNumberFormat="1" applyFont="1" applyAlignment="1">
      <alignment vertical="center"/>
    </xf>
    <xf numFmtId="4" fontId="20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9" fillId="0" borderId="14" xfId="0" applyNumberFormat="1" applyFont="1" applyBorder="1" applyAlignment="1">
      <alignment vertical="center"/>
    </xf>
    <xf numFmtId="4" fontId="29" fillId="0" borderId="0" xfId="0" applyNumberFormat="1" applyFont="1" applyAlignment="1">
      <alignment vertical="center"/>
    </xf>
    <xf numFmtId="166" fontId="29" fillId="0" borderId="0" xfId="0" applyNumberFormat="1" applyFont="1" applyAlignment="1">
      <alignment vertical="center"/>
    </xf>
    <xf numFmtId="4" fontId="29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9" fillId="0" borderId="19" xfId="0" applyNumberFormat="1" applyFont="1" applyBorder="1" applyAlignment="1">
      <alignment vertical="center"/>
    </xf>
    <xf numFmtId="4" fontId="29" fillId="0" borderId="20" xfId="0" applyNumberFormat="1" applyFont="1" applyBorder="1" applyAlignment="1">
      <alignment vertical="center"/>
    </xf>
    <xf numFmtId="166" fontId="29" fillId="0" borderId="20" xfId="0" applyNumberFormat="1" applyFont="1" applyBorder="1" applyAlignment="1">
      <alignment vertical="center"/>
    </xf>
    <xf numFmtId="4" fontId="29" fillId="0" borderId="21" xfId="0" applyNumberFormat="1" applyFont="1" applyBorder="1" applyAlignment="1">
      <alignment vertical="center"/>
    </xf>
    <xf numFmtId="0" fontId="30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ill="1" applyBorder="1" applyAlignment="1">
      <alignment vertical="center"/>
    </xf>
    <xf numFmtId="0" fontId="22" fillId="5" borderId="0" xfId="0" applyFont="1" applyFill="1" applyAlignment="1">
      <alignment horizontal="left" vertical="center"/>
    </xf>
    <xf numFmtId="0" fontId="22" fillId="5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0" fontId="22" fillId="5" borderId="18" xfId="0" applyFont="1" applyFill="1" applyBorder="1" applyAlignment="1">
      <alignment horizontal="center" vertical="center" wrapText="1"/>
    </xf>
    <xf numFmtId="4" fontId="24" fillId="0" borderId="0" xfId="0" applyNumberFormat="1" applyFont="1"/>
    <xf numFmtId="166" fontId="32" fillId="0" borderId="12" xfId="0" applyNumberFormat="1" applyFont="1" applyBorder="1"/>
    <xf numFmtId="166" fontId="32" fillId="0" borderId="13" xfId="0" applyNumberFormat="1" applyFont="1" applyBorder="1"/>
    <xf numFmtId="4" fontId="33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22" fillId="0" borderId="22" xfId="0" applyFont="1" applyBorder="1" applyAlignment="1" applyProtection="1">
      <alignment horizontal="center" vertical="center"/>
      <protection locked="0"/>
    </xf>
    <xf numFmtId="49" fontId="22" fillId="0" borderId="22" xfId="0" applyNumberFormat="1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167" fontId="22" fillId="0" borderId="22" xfId="0" applyNumberFormat="1" applyFont="1" applyBorder="1" applyAlignment="1" applyProtection="1">
      <alignment vertical="center"/>
      <protection locked="0"/>
    </xf>
    <xf numFmtId="4" fontId="22" fillId="3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  <protection locked="0"/>
    </xf>
    <xf numFmtId="0" fontId="23" fillId="3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Alignment="1">
      <alignment horizontal="center" vertical="center"/>
    </xf>
    <xf numFmtId="166" fontId="23" fillId="0" borderId="0" xfId="0" applyNumberFormat="1" applyFont="1" applyAlignment="1">
      <alignment vertical="center"/>
    </xf>
    <xf numFmtId="166" fontId="23" fillId="0" borderId="15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4" fillId="0" borderId="0" xfId="0" applyFont="1" applyAlignment="1">
      <alignment horizontal="left" vertical="center"/>
    </xf>
    <xf numFmtId="0" fontId="35" fillId="0" borderId="0" xfId="1" applyFont="1" applyAlignment="1">
      <alignment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9" fillId="0" borderId="3" xfId="0" applyFont="1" applyBorder="1" applyAlignment="1">
      <alignment vertical="center"/>
    </xf>
    <xf numFmtId="0" fontId="3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167" fontId="12" fillId="0" borderId="0" xfId="0" applyNumberFormat="1" applyFont="1" applyAlignment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14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37" fillId="0" borderId="22" xfId="0" applyFont="1" applyBorder="1" applyAlignment="1" applyProtection="1">
      <alignment horizontal="center" vertical="center"/>
      <protection locked="0"/>
    </xf>
    <xf numFmtId="49" fontId="37" fillId="0" borderId="22" xfId="0" applyNumberFormat="1" applyFont="1" applyBorder="1" applyAlignment="1" applyProtection="1">
      <alignment horizontal="left" vertical="center" wrapText="1"/>
      <protection locked="0"/>
    </xf>
    <xf numFmtId="0" fontId="37" fillId="0" borderId="22" xfId="0" applyFont="1" applyBorder="1" applyAlignment="1" applyProtection="1">
      <alignment horizontal="left" vertical="center" wrapText="1"/>
      <protection locked="0"/>
    </xf>
    <xf numFmtId="0" fontId="37" fillId="0" borderId="22" xfId="0" applyFont="1" applyBorder="1" applyAlignment="1" applyProtection="1">
      <alignment horizontal="center" vertical="center" wrapText="1"/>
      <protection locked="0"/>
    </xf>
    <xf numFmtId="167" fontId="37" fillId="0" borderId="22" xfId="0" applyNumberFormat="1" applyFont="1" applyBorder="1" applyAlignment="1" applyProtection="1">
      <alignment vertical="center"/>
      <protection locked="0"/>
    </xf>
    <xf numFmtId="4" fontId="37" fillId="3" borderId="22" xfId="0" applyNumberFormat="1" applyFont="1" applyFill="1" applyBorder="1" applyAlignment="1" applyProtection="1">
      <alignment vertical="center"/>
      <protection locked="0"/>
    </xf>
    <xf numFmtId="4" fontId="37" fillId="0" borderId="22" xfId="0" applyNumberFormat="1" applyFont="1" applyBorder="1" applyAlignment="1" applyProtection="1">
      <alignment vertical="center"/>
      <protection locked="0"/>
    </xf>
    <xf numFmtId="0" fontId="38" fillId="0" borderId="3" xfId="0" applyFont="1" applyBorder="1" applyAlignment="1">
      <alignment vertical="center"/>
    </xf>
    <xf numFmtId="0" fontId="37" fillId="3" borderId="14" xfId="0" applyFont="1" applyFill="1" applyBorder="1" applyAlignment="1" applyProtection="1">
      <alignment horizontal="left" vertical="center"/>
      <protection locked="0"/>
    </xf>
    <xf numFmtId="0" fontId="37" fillId="0" borderId="0" xfId="0" applyFont="1" applyAlignment="1">
      <alignment horizontal="center" vertical="center"/>
    </xf>
    <xf numFmtId="0" fontId="11" fillId="0" borderId="19" xfId="0" applyFont="1" applyBorder="1" applyAlignment="1">
      <alignment vertical="center"/>
    </xf>
    <xf numFmtId="0" fontId="11" fillId="0" borderId="20" xfId="0" applyFont="1" applyBorder="1" applyAlignment="1">
      <alignment vertical="center"/>
    </xf>
    <xf numFmtId="0" fontId="11" fillId="0" borderId="21" xfId="0" applyFont="1" applyBorder="1" applyAlignment="1">
      <alignment vertical="center"/>
    </xf>
    <xf numFmtId="0" fontId="37" fillId="3" borderId="19" xfId="0" applyFont="1" applyFill="1" applyBorder="1" applyAlignment="1" applyProtection="1">
      <alignment horizontal="left" vertical="center"/>
      <protection locked="0"/>
    </xf>
    <xf numFmtId="0" fontId="37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3" fillId="0" borderId="20" xfId="0" applyNumberFormat="1" applyFont="1" applyBorder="1" applyAlignment="1">
      <alignment vertical="center"/>
    </xf>
    <xf numFmtId="166" fontId="23" fillId="0" borderId="21" xfId="0" applyNumberFormat="1" applyFont="1" applyBorder="1" applyAlignment="1">
      <alignment vertical="center"/>
    </xf>
    <xf numFmtId="0" fontId="23" fillId="3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0" fillId="0" borderId="0" xfId="0"/>
    <xf numFmtId="4" fontId="19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7" xfId="0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8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28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0" fontId="27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5" borderId="6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left" vertical="center"/>
    </xf>
    <xf numFmtId="0" fontId="22" fillId="5" borderId="7" xfId="0" applyFont="1" applyFill="1" applyBorder="1" applyAlignment="1">
      <alignment horizontal="right" vertical="center"/>
    </xf>
    <xf numFmtId="0" fontId="22" fillId="5" borderId="7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4">
    <cellStyle name="Hypertextový odkaz" xfId="1" builtinId="8"/>
    <cellStyle name="Hypertextový odkaz 2" xfId="3" xr:uid="{585A3B03-96A7-44B5-9DBB-130CB7F2186B}"/>
    <cellStyle name="Normální" xfId="0" builtinId="0" customBuiltin="1"/>
    <cellStyle name="Normální 2" xfId="2" xr:uid="{443BD68B-0248-4403-ADEB-A060EFDE0769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4_01/132251104" TargetMode="External"/><Relationship Id="rId13" Type="http://schemas.openxmlformats.org/officeDocument/2006/relationships/hyperlink" Target="https://podminky.urs.cz/item/CS_URS_2024_01/151101111" TargetMode="External"/><Relationship Id="rId18" Type="http://schemas.openxmlformats.org/officeDocument/2006/relationships/hyperlink" Target="https://podminky.urs.cz/item/CS_URS_2024_01/171151112" TargetMode="External"/><Relationship Id="rId26" Type="http://schemas.openxmlformats.org/officeDocument/2006/relationships/hyperlink" Target="https://podminky.urs.cz/item/CS_URS_2024_01/594511113" TargetMode="External"/><Relationship Id="rId3" Type="http://schemas.openxmlformats.org/officeDocument/2006/relationships/hyperlink" Target="https://podminky.urs.cz/item/CS_URS_2024_01/113106171" TargetMode="External"/><Relationship Id="rId21" Type="http://schemas.openxmlformats.org/officeDocument/2006/relationships/hyperlink" Target="https://podminky.urs.cz/item/CS_URS_2024_01/181951112" TargetMode="External"/><Relationship Id="rId7" Type="http://schemas.openxmlformats.org/officeDocument/2006/relationships/hyperlink" Target="https://podminky.urs.cz/item/CS_URS_2024_01/122251104" TargetMode="External"/><Relationship Id="rId12" Type="http://schemas.openxmlformats.org/officeDocument/2006/relationships/hyperlink" Target="https://podminky.urs.cz/item/CS_URS_2024_01/151101101" TargetMode="External"/><Relationship Id="rId17" Type="http://schemas.openxmlformats.org/officeDocument/2006/relationships/hyperlink" Target="https://podminky.urs.cz/item/CS_URS_2024_01/171251201" TargetMode="External"/><Relationship Id="rId25" Type="http://schemas.openxmlformats.org/officeDocument/2006/relationships/hyperlink" Target="https://podminky.urs.cz/item/CS_URS_2024_01/564871111" TargetMode="External"/><Relationship Id="rId2" Type="http://schemas.openxmlformats.org/officeDocument/2006/relationships/hyperlink" Target="https://podminky.urs.cz/item/CS_URS_2024_01/113202111" TargetMode="External"/><Relationship Id="rId16" Type="http://schemas.openxmlformats.org/officeDocument/2006/relationships/hyperlink" Target="https://podminky.urs.cz/item/CS_URS_2024_01/162751119" TargetMode="External"/><Relationship Id="rId20" Type="http://schemas.openxmlformats.org/officeDocument/2006/relationships/hyperlink" Target="https://podminky.urs.cz/item/CS_URS_2024_01/174151101" TargetMode="External"/><Relationship Id="rId29" Type="http://schemas.openxmlformats.org/officeDocument/2006/relationships/hyperlink" Target="https://podminky.urs.cz/item/CS_URS_2024_01/997221551" TargetMode="External"/><Relationship Id="rId1" Type="http://schemas.openxmlformats.org/officeDocument/2006/relationships/hyperlink" Target="https://podminky.urs.cz/item/CS_URS_2024_01/112151312" TargetMode="External"/><Relationship Id="rId6" Type="http://schemas.openxmlformats.org/officeDocument/2006/relationships/hyperlink" Target="https://podminky.urs.cz/item/CS_URS_2024_01/113107332" TargetMode="External"/><Relationship Id="rId11" Type="http://schemas.openxmlformats.org/officeDocument/2006/relationships/hyperlink" Target="https://podminky.urs.cz/item/CS_URS_2024_01/132254204" TargetMode="External"/><Relationship Id="rId24" Type="http://schemas.openxmlformats.org/officeDocument/2006/relationships/hyperlink" Target="https://podminky.urs.cz/item/CS_URS_2024_01/564851111" TargetMode="External"/><Relationship Id="rId5" Type="http://schemas.openxmlformats.org/officeDocument/2006/relationships/hyperlink" Target="https://podminky.urs.cz/item/CS_URS_2024_01/113107182" TargetMode="External"/><Relationship Id="rId15" Type="http://schemas.openxmlformats.org/officeDocument/2006/relationships/hyperlink" Target="https://podminky.urs.cz/item/CS_URS_2024_01/162751117" TargetMode="External"/><Relationship Id="rId23" Type="http://schemas.openxmlformats.org/officeDocument/2006/relationships/hyperlink" Target="https://podminky.urs.cz/item/CS_URS_2024_01/564241011" TargetMode="External"/><Relationship Id="rId28" Type="http://schemas.openxmlformats.org/officeDocument/2006/relationships/hyperlink" Target="https://podminky.urs.cz/item/CS_URS_2024_01/599632111" TargetMode="External"/><Relationship Id="rId10" Type="http://schemas.openxmlformats.org/officeDocument/2006/relationships/hyperlink" Target="https://podminky.urs.cz/item/CS_URS_2024_01/132254104" TargetMode="External"/><Relationship Id="rId19" Type="http://schemas.openxmlformats.org/officeDocument/2006/relationships/hyperlink" Target="https://podminky.urs.cz/item/CS_URS_2024_01/175151101" TargetMode="External"/><Relationship Id="rId31" Type="http://schemas.openxmlformats.org/officeDocument/2006/relationships/drawing" Target="../drawings/drawing2.xml"/><Relationship Id="rId4" Type="http://schemas.openxmlformats.org/officeDocument/2006/relationships/hyperlink" Target="https://podminky.urs.cz/item/CS_URS_2024_01/113107164" TargetMode="External"/><Relationship Id="rId9" Type="http://schemas.openxmlformats.org/officeDocument/2006/relationships/hyperlink" Target="https://podminky.urs.cz/item/CS_URS_2024_01/132251101" TargetMode="External"/><Relationship Id="rId14" Type="http://schemas.openxmlformats.org/officeDocument/2006/relationships/hyperlink" Target="https://podminky.urs.cz/item/CS_URS_2024_01/167151111" TargetMode="External"/><Relationship Id="rId22" Type="http://schemas.openxmlformats.org/officeDocument/2006/relationships/hyperlink" Target="https://podminky.urs.cz/item/CS_URS_2024_01/564231111" TargetMode="External"/><Relationship Id="rId27" Type="http://schemas.openxmlformats.org/officeDocument/2006/relationships/hyperlink" Target="https://podminky.urs.cz/item/CS_URS_2024_01/596211213" TargetMode="External"/><Relationship Id="rId30" Type="http://schemas.openxmlformats.org/officeDocument/2006/relationships/hyperlink" Target="https://podminky.urs.cz/item/CS_URS_2024_01/997221559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podminky.urs.cz/item/CS_URS_2024_01/919726123" TargetMode="External"/><Relationship Id="rId18" Type="http://schemas.openxmlformats.org/officeDocument/2006/relationships/hyperlink" Target="https://podminky.urs.cz/item/CS_URS_2024_01/871350410" TargetMode="External"/><Relationship Id="rId26" Type="http://schemas.openxmlformats.org/officeDocument/2006/relationships/hyperlink" Target="https://podminky.urs.cz/item/CS_URS_2024_01/911111111" TargetMode="External"/><Relationship Id="rId39" Type="http://schemas.openxmlformats.org/officeDocument/2006/relationships/hyperlink" Target="https://podminky.urs.cz/item/CS_URS_2024_01/962052210" TargetMode="External"/><Relationship Id="rId21" Type="http://schemas.openxmlformats.org/officeDocument/2006/relationships/hyperlink" Target="https://podminky.urs.cz/item/CS_URS_2024_01/892351111" TargetMode="External"/><Relationship Id="rId34" Type="http://schemas.openxmlformats.org/officeDocument/2006/relationships/hyperlink" Target="https://podminky.urs.cz/item/CS_URS_2024_01/919735112" TargetMode="External"/><Relationship Id="rId42" Type="http://schemas.openxmlformats.org/officeDocument/2006/relationships/hyperlink" Target="https://podminky.urs.cz/item/CS_URS_2024_01/966008311" TargetMode="External"/><Relationship Id="rId47" Type="http://schemas.openxmlformats.org/officeDocument/2006/relationships/hyperlink" Target="https://podminky.urs.cz/item/CS_URS_2024_01/998223011" TargetMode="External"/><Relationship Id="rId7" Type="http://schemas.openxmlformats.org/officeDocument/2006/relationships/hyperlink" Target="https://podminky.urs.cz/item/CS_URS_2024_01/162751117.1" TargetMode="External"/><Relationship Id="rId2" Type="http://schemas.openxmlformats.org/officeDocument/2006/relationships/hyperlink" Target="https://podminky.urs.cz/item/CS_URS_2024_01/181351113" TargetMode="External"/><Relationship Id="rId16" Type="http://schemas.openxmlformats.org/officeDocument/2006/relationships/hyperlink" Target="https://podminky.urs.cz/item/CS_URS_2024_01/451315127" TargetMode="External"/><Relationship Id="rId29" Type="http://schemas.openxmlformats.org/officeDocument/2006/relationships/hyperlink" Target="https://podminky.urs.cz/item/CS_URS_2024_01/916231213" TargetMode="External"/><Relationship Id="rId11" Type="http://schemas.openxmlformats.org/officeDocument/2006/relationships/hyperlink" Target="https://podminky.urs.cz/item/CS_URS_2024_01/181951112.1" TargetMode="External"/><Relationship Id="rId24" Type="http://schemas.openxmlformats.org/officeDocument/2006/relationships/hyperlink" Target="https://podminky.urs.cz/item/CS_URS_2024_01/892372111" TargetMode="External"/><Relationship Id="rId32" Type="http://schemas.openxmlformats.org/officeDocument/2006/relationships/hyperlink" Target="https://podminky.urs.cz/item/CS_URS_2024_01/919726122" TargetMode="External"/><Relationship Id="rId37" Type="http://schemas.openxmlformats.org/officeDocument/2006/relationships/hyperlink" Target="https://podminky.urs.cz/item/CS_URS_2024_01/961055111" TargetMode="External"/><Relationship Id="rId40" Type="http://schemas.openxmlformats.org/officeDocument/2006/relationships/hyperlink" Target="https://podminky.urs.cz/item/CS_URS_2024_01/966008112" TargetMode="External"/><Relationship Id="rId45" Type="http://schemas.openxmlformats.org/officeDocument/2006/relationships/hyperlink" Target="https://podminky.urs.cz/item/CS_URS_2024_01/997221873" TargetMode="External"/><Relationship Id="rId5" Type="http://schemas.openxmlformats.org/officeDocument/2006/relationships/hyperlink" Target="https://podminky.urs.cz/item/CS_URS_2024_01/181411131" TargetMode="External"/><Relationship Id="rId15" Type="http://schemas.openxmlformats.org/officeDocument/2006/relationships/hyperlink" Target="https://podminky.urs.cz/item/CS_URS_2024_01/359901211" TargetMode="External"/><Relationship Id="rId23" Type="http://schemas.openxmlformats.org/officeDocument/2006/relationships/hyperlink" Target="https://podminky.urs.cz/item/CS_URS_2024_01/892421111" TargetMode="External"/><Relationship Id="rId28" Type="http://schemas.openxmlformats.org/officeDocument/2006/relationships/hyperlink" Target="https://podminky.urs.cz/item/CS_URS_2024_01/916131213" TargetMode="External"/><Relationship Id="rId36" Type="http://schemas.openxmlformats.org/officeDocument/2006/relationships/hyperlink" Target="https://podminky.urs.cz/item/CS_URS_2024_01/935923216" TargetMode="External"/><Relationship Id="rId49" Type="http://schemas.openxmlformats.org/officeDocument/2006/relationships/drawing" Target="../drawings/drawing3.xml"/><Relationship Id="rId10" Type="http://schemas.openxmlformats.org/officeDocument/2006/relationships/hyperlink" Target="https://podminky.urs.cz/item/CS_URS_2024_01/171201231.1" TargetMode="External"/><Relationship Id="rId19" Type="http://schemas.openxmlformats.org/officeDocument/2006/relationships/hyperlink" Target="https://podminky.urs.cz/item/CS_URS_2024_01/871360410" TargetMode="External"/><Relationship Id="rId31" Type="http://schemas.openxmlformats.org/officeDocument/2006/relationships/hyperlink" Target="https://podminky.urs.cz/item/CS_URS_2024_01/919441211" TargetMode="External"/><Relationship Id="rId44" Type="http://schemas.openxmlformats.org/officeDocument/2006/relationships/hyperlink" Target="https://podminky.urs.cz/item/CS_URS_2024_01/997221862" TargetMode="External"/><Relationship Id="rId4" Type="http://schemas.openxmlformats.org/officeDocument/2006/relationships/hyperlink" Target="https://podminky.urs.cz/item/CS_URS_2024_01/183403161" TargetMode="External"/><Relationship Id="rId9" Type="http://schemas.openxmlformats.org/officeDocument/2006/relationships/hyperlink" Target="https://podminky.urs.cz/item/CS_URS_2024_01/171251201.1" TargetMode="External"/><Relationship Id="rId14" Type="http://schemas.openxmlformats.org/officeDocument/2006/relationships/hyperlink" Target="https://podminky.urs.cz/item/CS_URS_2024_01/998225111" TargetMode="External"/><Relationship Id="rId22" Type="http://schemas.openxmlformats.org/officeDocument/2006/relationships/hyperlink" Target="https://podminky.urs.cz/item/CS_URS_2024_01/892381111" TargetMode="External"/><Relationship Id="rId27" Type="http://schemas.openxmlformats.org/officeDocument/2006/relationships/hyperlink" Target="https://podminky.urs.cz/item/CS_URS_2024_01/916111123" TargetMode="External"/><Relationship Id="rId30" Type="http://schemas.openxmlformats.org/officeDocument/2006/relationships/hyperlink" Target="https://podminky.urs.cz/item/CS_URS_2024_01/919551112" TargetMode="External"/><Relationship Id="rId35" Type="http://schemas.openxmlformats.org/officeDocument/2006/relationships/hyperlink" Target="https://podminky.urs.cz/item/CS_URS_2024_01/935113111" TargetMode="External"/><Relationship Id="rId43" Type="http://schemas.openxmlformats.org/officeDocument/2006/relationships/hyperlink" Target="https://podminky.urs.cz/item/CS_URS_2024_01/997221861" TargetMode="External"/><Relationship Id="rId48" Type="http://schemas.openxmlformats.org/officeDocument/2006/relationships/hyperlink" Target="https://podminky.urs.cz/item/CS_URS_2024_01/230220031" TargetMode="External"/><Relationship Id="rId8" Type="http://schemas.openxmlformats.org/officeDocument/2006/relationships/hyperlink" Target="https://podminky.urs.cz/item/CS_URS_2024_01/162751119" TargetMode="External"/><Relationship Id="rId3" Type="http://schemas.openxmlformats.org/officeDocument/2006/relationships/hyperlink" Target="https://podminky.urs.cz/item/CS_URS_2024_01/183403153" TargetMode="External"/><Relationship Id="rId12" Type="http://schemas.openxmlformats.org/officeDocument/2006/relationships/hyperlink" Target="https://podminky.urs.cz/item/CS_URS_2024_01/564871116" TargetMode="External"/><Relationship Id="rId17" Type="http://schemas.openxmlformats.org/officeDocument/2006/relationships/hyperlink" Target="https://podminky.urs.cz/item/CS_URS_2024_01/451573111" TargetMode="External"/><Relationship Id="rId25" Type="http://schemas.openxmlformats.org/officeDocument/2006/relationships/hyperlink" Target="https://podminky.urs.cz/item/CS_URS_2024_01/892442111" TargetMode="External"/><Relationship Id="rId33" Type="http://schemas.openxmlformats.org/officeDocument/2006/relationships/hyperlink" Target="https://podminky.urs.cz/item/CS_URS_2024_01/919732211" TargetMode="External"/><Relationship Id="rId38" Type="http://schemas.openxmlformats.org/officeDocument/2006/relationships/hyperlink" Target="https://podminky.urs.cz/item/CS_URS_2024_01/962022691" TargetMode="External"/><Relationship Id="rId46" Type="http://schemas.openxmlformats.org/officeDocument/2006/relationships/hyperlink" Target="https://podminky.urs.cz/item/CS_URS_2024_01/997221875" TargetMode="External"/><Relationship Id="rId20" Type="http://schemas.openxmlformats.org/officeDocument/2006/relationships/hyperlink" Target="https://podminky.urs.cz/item/CS_URS_2024_01/871390410" TargetMode="External"/><Relationship Id="rId41" Type="http://schemas.openxmlformats.org/officeDocument/2006/relationships/hyperlink" Target="https://podminky.urs.cz/item/CS_URS_2024_01/966008212" TargetMode="External"/><Relationship Id="rId1" Type="http://schemas.openxmlformats.org/officeDocument/2006/relationships/hyperlink" Target="https://podminky.urs.cz/item/CS_URS_2024_01/171201231" TargetMode="External"/><Relationship Id="rId6" Type="http://schemas.openxmlformats.org/officeDocument/2006/relationships/hyperlink" Target="https://podminky.urs.cz/item/CS_URS_2024_01/122251103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s://podminky.urs.cz/item/CS_URS_2024_01/460841811" TargetMode="External"/><Relationship Id="rId18" Type="http://schemas.openxmlformats.org/officeDocument/2006/relationships/hyperlink" Target="https://podminky.urs.cz/item/CS_URS_2024_01/741820102" TargetMode="External"/><Relationship Id="rId26" Type="http://schemas.openxmlformats.org/officeDocument/2006/relationships/hyperlink" Target="https://podminky.urs.cz/item/CS_URS_2024_01/210204011" TargetMode="External"/><Relationship Id="rId21" Type="http://schemas.openxmlformats.org/officeDocument/2006/relationships/hyperlink" Target="https://podminky.urs.cz/item/CS_URS_2024_01/210902111" TargetMode="External"/><Relationship Id="rId34" Type="http://schemas.openxmlformats.org/officeDocument/2006/relationships/hyperlink" Target="https://podminky.urs.cz/item/CS_URS_2024_01/460141112" TargetMode="External"/><Relationship Id="rId7" Type="http://schemas.openxmlformats.org/officeDocument/2006/relationships/hyperlink" Target="https://podminky.urs.cz/item/CS_URS_2024_01/741122232" TargetMode="External"/><Relationship Id="rId12" Type="http://schemas.openxmlformats.org/officeDocument/2006/relationships/hyperlink" Target="https://podminky.urs.cz/item/CS_URS_2024_01/460841151" TargetMode="External"/><Relationship Id="rId17" Type="http://schemas.openxmlformats.org/officeDocument/2006/relationships/hyperlink" Target="https://podminky.urs.cz/item/CS_URS_2024_01/741810002" TargetMode="External"/><Relationship Id="rId25" Type="http://schemas.openxmlformats.org/officeDocument/2006/relationships/hyperlink" Target="https://podminky.urs.cz/item/CS_URS_2024_01/210202013" TargetMode="External"/><Relationship Id="rId33" Type="http://schemas.openxmlformats.org/officeDocument/2006/relationships/hyperlink" Target="https://podminky.urs.cz/item/CS_URS_2024_01/460080014" TargetMode="External"/><Relationship Id="rId38" Type="http://schemas.openxmlformats.org/officeDocument/2006/relationships/drawing" Target="../drawings/drawing4.xml"/><Relationship Id="rId2" Type="http://schemas.openxmlformats.org/officeDocument/2006/relationships/hyperlink" Target="https://podminky.urs.cz/item/CS_URS_2024_01/162751119" TargetMode="External"/><Relationship Id="rId16" Type="http://schemas.openxmlformats.org/officeDocument/2006/relationships/hyperlink" Target="https://podminky.urs.cz/item/CS_URS_2024_01/741420022" TargetMode="External"/><Relationship Id="rId20" Type="http://schemas.openxmlformats.org/officeDocument/2006/relationships/hyperlink" Target="https://podminky.urs.cz/item/CS_URS_2024_01/210040551" TargetMode="External"/><Relationship Id="rId29" Type="http://schemas.openxmlformats.org/officeDocument/2006/relationships/hyperlink" Target="https://podminky.urs.cz/item/CS_URS_2024_01/210040771" TargetMode="External"/><Relationship Id="rId1" Type="http://schemas.openxmlformats.org/officeDocument/2006/relationships/hyperlink" Target="https://podminky.urs.cz/item/CS_URS_2024_01/162351104" TargetMode="External"/><Relationship Id="rId6" Type="http://schemas.openxmlformats.org/officeDocument/2006/relationships/hyperlink" Target="https://podminky.urs.cz/item/CS_URS_2024_01/741122222" TargetMode="External"/><Relationship Id="rId11" Type="http://schemas.openxmlformats.org/officeDocument/2006/relationships/hyperlink" Target="https://podminky.urs.cz/item/CS_URS_2024_01/460841112" TargetMode="External"/><Relationship Id="rId24" Type="http://schemas.openxmlformats.org/officeDocument/2006/relationships/hyperlink" Target="https://podminky.urs.cz/item/CS_URS_2024_01/741320911" TargetMode="External"/><Relationship Id="rId32" Type="http://schemas.openxmlformats.org/officeDocument/2006/relationships/hyperlink" Target="https://podminky.urs.cz/item/CS_URS_2024_01/460010024" TargetMode="External"/><Relationship Id="rId37" Type="http://schemas.openxmlformats.org/officeDocument/2006/relationships/hyperlink" Target="https://podminky.urs.cz/item/CS_URS_2024_01/HZS4122" TargetMode="External"/><Relationship Id="rId5" Type="http://schemas.openxmlformats.org/officeDocument/2006/relationships/hyperlink" Target="https://podminky.urs.cz/item/CS_URS_2024_01/741122211" TargetMode="External"/><Relationship Id="rId15" Type="http://schemas.openxmlformats.org/officeDocument/2006/relationships/hyperlink" Target="https://podminky.urs.cz/item/CS_URS_2024_01/741410041" TargetMode="External"/><Relationship Id="rId23" Type="http://schemas.openxmlformats.org/officeDocument/2006/relationships/hyperlink" Target="https://podminky.urs.cz/item/CS_URS_2024_01/210191504" TargetMode="External"/><Relationship Id="rId28" Type="http://schemas.openxmlformats.org/officeDocument/2006/relationships/hyperlink" Target="https://podminky.urs.cz/item/CS_URS_2024_01/210040761" TargetMode="External"/><Relationship Id="rId36" Type="http://schemas.openxmlformats.org/officeDocument/2006/relationships/hyperlink" Target="https://podminky.urs.cz/item/CS_URS_2024_01/HZS2222" TargetMode="External"/><Relationship Id="rId10" Type="http://schemas.openxmlformats.org/officeDocument/2006/relationships/hyperlink" Target="https://podminky.urs.cz/item/CS_URS_2024_01/741132302" TargetMode="External"/><Relationship Id="rId19" Type="http://schemas.openxmlformats.org/officeDocument/2006/relationships/hyperlink" Target="https://podminky.urs.cz/item/CS_URS_2024_01/210120310" TargetMode="External"/><Relationship Id="rId31" Type="http://schemas.openxmlformats.org/officeDocument/2006/relationships/hyperlink" Target="https://podminky.urs.cz/item/CS_URS_2024_01/210950201" TargetMode="External"/><Relationship Id="rId4" Type="http://schemas.openxmlformats.org/officeDocument/2006/relationships/hyperlink" Target="https://podminky.urs.cz/item/CS_URS_2024_01/741110301" TargetMode="External"/><Relationship Id="rId9" Type="http://schemas.openxmlformats.org/officeDocument/2006/relationships/hyperlink" Target="https://podminky.urs.cz/item/CS_URS_2024_01/741130006" TargetMode="External"/><Relationship Id="rId14" Type="http://schemas.openxmlformats.org/officeDocument/2006/relationships/hyperlink" Target="https://podminky.urs.cz/item/CS_URS_2024_01/741410021" TargetMode="External"/><Relationship Id="rId22" Type="http://schemas.openxmlformats.org/officeDocument/2006/relationships/hyperlink" Target="https://podminky.urs.cz/item/CS_URS_2024_01/741910512" TargetMode="External"/><Relationship Id="rId27" Type="http://schemas.openxmlformats.org/officeDocument/2006/relationships/hyperlink" Target="https://podminky.urs.cz/item/CS_URS_2024_01/210204103" TargetMode="External"/><Relationship Id="rId30" Type="http://schemas.openxmlformats.org/officeDocument/2006/relationships/hyperlink" Target="https://podminky.urs.cz/item/CS_URS_2024_01/210204201" TargetMode="External"/><Relationship Id="rId35" Type="http://schemas.openxmlformats.org/officeDocument/2006/relationships/hyperlink" Target="https://podminky.urs.cz/item/CS_URS_2024_01/460411122" TargetMode="External"/><Relationship Id="rId8" Type="http://schemas.openxmlformats.org/officeDocument/2006/relationships/hyperlink" Target="https://podminky.urs.cz/item/CS_URS_2024_01/741130001" TargetMode="External"/><Relationship Id="rId3" Type="http://schemas.openxmlformats.org/officeDocument/2006/relationships/hyperlink" Target="https://podminky.urs.cz/item/CS_URS_2024_01/171201231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61"/>
  <sheetViews>
    <sheetView showGridLines="0" tabSelected="1" workbookViewId="0">
      <selection activeCell="AN15" sqref="AN15"/>
    </sheetView>
  </sheetViews>
  <sheetFormatPr defaultRowHeight="10"/>
  <cols>
    <col min="1" max="1" width="8.33203125" customWidth="1"/>
    <col min="2" max="2" width="1.6640625" customWidth="1"/>
    <col min="3" max="3" width="4.109375" customWidth="1"/>
    <col min="4" max="33" width="2.6640625" customWidth="1"/>
    <col min="34" max="34" width="3.33203125" customWidth="1"/>
    <col min="35" max="35" width="31.6640625" customWidth="1"/>
    <col min="36" max="37" width="2.44140625" customWidth="1"/>
    <col min="38" max="38" width="8.33203125" customWidth="1"/>
    <col min="39" max="39" width="3.33203125" customWidth="1"/>
    <col min="40" max="40" width="13.33203125" customWidth="1"/>
    <col min="41" max="41" width="7.44140625" customWidth="1"/>
    <col min="42" max="42" width="4.109375" customWidth="1"/>
    <col min="43" max="43" width="15.6640625" customWidth="1"/>
    <col min="44" max="44" width="13.6640625" customWidth="1"/>
    <col min="45" max="47" width="25.7773437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09375" hidden="1" customWidth="1"/>
    <col min="54" max="54" width="25" hidden="1" customWidth="1"/>
    <col min="55" max="55" width="21.6640625" hidden="1" customWidth="1"/>
    <col min="56" max="56" width="19.109375" hidden="1" customWidth="1"/>
    <col min="57" max="57" width="66.44140625" customWidth="1"/>
    <col min="71" max="91" width="9.33203125" hidden="1"/>
  </cols>
  <sheetData>
    <row r="1" spans="1:74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pans="1:74" ht="37" customHeight="1">
      <c r="AR2" s="193" t="s">
        <v>6</v>
      </c>
      <c r="AS2" s="194"/>
      <c r="AT2" s="194"/>
      <c r="AU2" s="194"/>
      <c r="AV2" s="194"/>
      <c r="AW2" s="194"/>
      <c r="AX2" s="194"/>
      <c r="AY2" s="194"/>
      <c r="AZ2" s="194"/>
      <c r="BA2" s="194"/>
      <c r="BB2" s="194"/>
      <c r="BC2" s="194"/>
      <c r="BD2" s="194"/>
      <c r="BE2" s="194"/>
      <c r="BS2" s="17" t="s">
        <v>7</v>
      </c>
      <c r="BT2" s="17" t="s">
        <v>8</v>
      </c>
    </row>
    <row r="3" spans="1:74" ht="7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7</v>
      </c>
      <c r="BT3" s="17" t="s">
        <v>9</v>
      </c>
    </row>
    <row r="4" spans="1:74" ht="25" customHeight="1">
      <c r="B4" s="20"/>
      <c r="D4" s="21" t="s">
        <v>10</v>
      </c>
      <c r="AR4" s="20"/>
      <c r="AS4" s="22" t="s">
        <v>11</v>
      </c>
      <c r="BE4" s="23" t="s">
        <v>12</v>
      </c>
      <c r="BS4" s="17" t="s">
        <v>13</v>
      </c>
    </row>
    <row r="5" spans="1:74" ht="12" customHeight="1">
      <c r="B5" s="20"/>
      <c r="D5" s="24" t="s">
        <v>14</v>
      </c>
      <c r="K5" s="205"/>
      <c r="L5" s="194"/>
      <c r="M5" s="194"/>
      <c r="N5" s="194"/>
      <c r="O5" s="194"/>
      <c r="P5" s="194"/>
      <c r="Q5" s="194"/>
      <c r="R5" s="194"/>
      <c r="S5" s="194"/>
      <c r="T5" s="194"/>
      <c r="U5" s="194"/>
      <c r="V5" s="194"/>
      <c r="W5" s="194"/>
      <c r="X5" s="194"/>
      <c r="Y5" s="194"/>
      <c r="Z5" s="194"/>
      <c r="AA5" s="194"/>
      <c r="AB5" s="194"/>
      <c r="AC5" s="194"/>
      <c r="AD5" s="194"/>
      <c r="AE5" s="194"/>
      <c r="AF5" s="194"/>
      <c r="AG5" s="194"/>
      <c r="AH5" s="194"/>
      <c r="AI5" s="194"/>
      <c r="AJ5" s="194"/>
      <c r="AK5" s="194"/>
      <c r="AL5" s="194"/>
      <c r="AM5" s="194"/>
      <c r="AN5" s="194"/>
      <c r="AO5" s="194"/>
      <c r="AR5" s="20"/>
      <c r="BE5" s="202" t="s">
        <v>15</v>
      </c>
      <c r="BS5" s="17" t="s">
        <v>7</v>
      </c>
    </row>
    <row r="6" spans="1:74" ht="37" customHeight="1">
      <c r="B6" s="20"/>
      <c r="D6" s="26" t="s">
        <v>16</v>
      </c>
      <c r="K6" s="206" t="s">
        <v>17</v>
      </c>
      <c r="L6" s="194"/>
      <c r="M6" s="194"/>
      <c r="N6" s="194"/>
      <c r="O6" s="194"/>
      <c r="P6" s="194"/>
      <c r="Q6" s="194"/>
      <c r="R6" s="194"/>
      <c r="S6" s="194"/>
      <c r="T6" s="194"/>
      <c r="U6" s="194"/>
      <c r="V6" s="194"/>
      <c r="W6" s="194"/>
      <c r="X6" s="194"/>
      <c r="Y6" s="194"/>
      <c r="Z6" s="194"/>
      <c r="AA6" s="194"/>
      <c r="AB6" s="194"/>
      <c r="AC6" s="194"/>
      <c r="AD6" s="194"/>
      <c r="AE6" s="194"/>
      <c r="AF6" s="194"/>
      <c r="AG6" s="194"/>
      <c r="AH6" s="194"/>
      <c r="AI6" s="194"/>
      <c r="AJ6" s="194"/>
      <c r="AK6" s="194"/>
      <c r="AL6" s="194"/>
      <c r="AM6" s="194"/>
      <c r="AN6" s="194"/>
      <c r="AO6" s="194"/>
      <c r="AR6" s="20"/>
      <c r="BE6" s="203"/>
      <c r="BS6" s="17" t="s">
        <v>7</v>
      </c>
    </row>
    <row r="7" spans="1:74" ht="12" customHeight="1">
      <c r="B7" s="20"/>
      <c r="D7" s="27" t="s">
        <v>18</v>
      </c>
      <c r="K7" s="25" t="s">
        <v>3</v>
      </c>
      <c r="AK7" s="27" t="s">
        <v>19</v>
      </c>
      <c r="AN7" s="25" t="s">
        <v>3</v>
      </c>
      <c r="AR7" s="20"/>
      <c r="BE7" s="203"/>
      <c r="BS7" s="17" t="s">
        <v>7</v>
      </c>
    </row>
    <row r="8" spans="1:74" ht="12" customHeight="1">
      <c r="B8" s="20"/>
      <c r="D8" s="27" t="s">
        <v>20</v>
      </c>
      <c r="K8" s="25" t="s">
        <v>21</v>
      </c>
      <c r="AK8" s="27" t="s">
        <v>22</v>
      </c>
      <c r="AN8" s="28" t="s">
        <v>23</v>
      </c>
      <c r="AR8" s="20"/>
      <c r="BE8" s="203"/>
      <c r="BS8" s="17" t="s">
        <v>7</v>
      </c>
    </row>
    <row r="9" spans="1:74" ht="14.5" customHeight="1">
      <c r="B9" s="20"/>
      <c r="AR9" s="20"/>
      <c r="BE9" s="203"/>
      <c r="BS9" s="17" t="s">
        <v>7</v>
      </c>
    </row>
    <row r="10" spans="1:74" ht="12" customHeight="1">
      <c r="B10" s="20"/>
      <c r="D10" s="27" t="s">
        <v>24</v>
      </c>
      <c r="AK10" s="27" t="s">
        <v>25</v>
      </c>
      <c r="AN10" s="25" t="s">
        <v>3</v>
      </c>
      <c r="AR10" s="20"/>
      <c r="BE10" s="203"/>
      <c r="BS10" s="17" t="s">
        <v>7</v>
      </c>
    </row>
    <row r="11" spans="1:74" ht="18.649999999999999" customHeight="1">
      <c r="B11" s="20"/>
      <c r="E11" s="25" t="s">
        <v>26</v>
      </c>
      <c r="AK11" s="27" t="s">
        <v>27</v>
      </c>
      <c r="AN11" s="25" t="s">
        <v>3</v>
      </c>
      <c r="AR11" s="20"/>
      <c r="BE11" s="203"/>
      <c r="BS11" s="17" t="s">
        <v>7</v>
      </c>
    </row>
    <row r="12" spans="1:74" ht="7" customHeight="1">
      <c r="B12" s="20"/>
      <c r="AR12" s="20"/>
      <c r="BE12" s="203"/>
      <c r="BS12" s="17" t="s">
        <v>7</v>
      </c>
    </row>
    <row r="13" spans="1:74" ht="12" customHeight="1">
      <c r="B13" s="20"/>
      <c r="D13" s="27" t="s">
        <v>28</v>
      </c>
      <c r="AK13" s="27" t="s">
        <v>25</v>
      </c>
      <c r="AN13" s="29" t="s">
        <v>1124</v>
      </c>
      <c r="AR13" s="20"/>
      <c r="BE13" s="203"/>
      <c r="BS13" s="17" t="s">
        <v>7</v>
      </c>
    </row>
    <row r="14" spans="1:74" ht="12.5">
      <c r="B14" s="20"/>
      <c r="E14" s="207" t="s">
        <v>1123</v>
      </c>
      <c r="F14" s="208"/>
      <c r="G14" s="208"/>
      <c r="H14" s="208"/>
      <c r="I14" s="208"/>
      <c r="J14" s="208"/>
      <c r="K14" s="208"/>
      <c r="L14" s="208"/>
      <c r="M14" s="208"/>
      <c r="N14" s="208"/>
      <c r="O14" s="208"/>
      <c r="P14" s="208"/>
      <c r="Q14" s="208"/>
      <c r="R14" s="208"/>
      <c r="S14" s="208"/>
      <c r="T14" s="208"/>
      <c r="U14" s="208"/>
      <c r="V14" s="208"/>
      <c r="W14" s="208"/>
      <c r="X14" s="208"/>
      <c r="Y14" s="208"/>
      <c r="Z14" s="208"/>
      <c r="AA14" s="208"/>
      <c r="AB14" s="208"/>
      <c r="AC14" s="208"/>
      <c r="AD14" s="208"/>
      <c r="AE14" s="208"/>
      <c r="AF14" s="208"/>
      <c r="AG14" s="208"/>
      <c r="AH14" s="208"/>
      <c r="AI14" s="208"/>
      <c r="AJ14" s="208"/>
      <c r="AK14" s="27" t="s">
        <v>27</v>
      </c>
      <c r="AN14" s="29" t="s">
        <v>1125</v>
      </c>
      <c r="AR14" s="20"/>
      <c r="BE14" s="203"/>
      <c r="BS14" s="17" t="s">
        <v>7</v>
      </c>
    </row>
    <row r="15" spans="1:74" ht="7" customHeight="1">
      <c r="B15" s="20"/>
      <c r="AR15" s="20"/>
      <c r="BE15" s="203"/>
      <c r="BS15" s="17" t="s">
        <v>4</v>
      </c>
    </row>
    <row r="16" spans="1:74" ht="12" customHeight="1">
      <c r="B16" s="20"/>
      <c r="D16" s="27" t="s">
        <v>29</v>
      </c>
      <c r="AK16" s="27" t="s">
        <v>25</v>
      </c>
      <c r="AN16" s="25" t="s">
        <v>3</v>
      </c>
      <c r="AR16" s="20"/>
      <c r="BE16" s="203"/>
      <c r="BS16" s="17" t="s">
        <v>4</v>
      </c>
    </row>
    <row r="17" spans="2:71" ht="18.649999999999999" customHeight="1">
      <c r="B17" s="20"/>
      <c r="E17" s="25" t="s">
        <v>30</v>
      </c>
      <c r="AK17" s="27" t="s">
        <v>27</v>
      </c>
      <c r="AN17" s="25" t="s">
        <v>3</v>
      </c>
      <c r="AR17" s="20"/>
      <c r="BE17" s="203"/>
      <c r="BS17" s="17" t="s">
        <v>31</v>
      </c>
    </row>
    <row r="18" spans="2:71" ht="7" customHeight="1">
      <c r="B18" s="20"/>
      <c r="AR18" s="20"/>
      <c r="BE18" s="203"/>
      <c r="BS18" s="17" t="s">
        <v>7</v>
      </c>
    </row>
    <row r="19" spans="2:71" ht="12" customHeight="1">
      <c r="B19" s="20"/>
      <c r="D19" s="27" t="s">
        <v>32</v>
      </c>
      <c r="AK19" s="27" t="s">
        <v>25</v>
      </c>
      <c r="AN19" s="25" t="s">
        <v>3</v>
      </c>
      <c r="AR19" s="20"/>
      <c r="BE19" s="203"/>
      <c r="BS19" s="17" t="s">
        <v>7</v>
      </c>
    </row>
    <row r="20" spans="2:71" ht="18.649999999999999" customHeight="1">
      <c r="B20" s="20"/>
      <c r="E20" s="25" t="s">
        <v>33</v>
      </c>
      <c r="AK20" s="27" t="s">
        <v>27</v>
      </c>
      <c r="AN20" s="25" t="s">
        <v>3</v>
      </c>
      <c r="AR20" s="20"/>
      <c r="BE20" s="203"/>
      <c r="BS20" s="17" t="s">
        <v>4</v>
      </c>
    </row>
    <row r="21" spans="2:71" ht="7" customHeight="1">
      <c r="B21" s="20"/>
      <c r="AR21" s="20"/>
      <c r="BE21" s="203"/>
    </row>
    <row r="22" spans="2:71" ht="12" customHeight="1">
      <c r="B22" s="20"/>
      <c r="D22" s="27" t="s">
        <v>34</v>
      </c>
      <c r="AR22" s="20"/>
      <c r="BE22" s="203"/>
    </row>
    <row r="23" spans="2:71" ht="47.25" customHeight="1">
      <c r="B23" s="20"/>
      <c r="E23" s="209" t="s">
        <v>35</v>
      </c>
      <c r="F23" s="209"/>
      <c r="G23" s="209"/>
      <c r="H23" s="209"/>
      <c r="I23" s="209"/>
      <c r="J23" s="209"/>
      <c r="K23" s="209"/>
      <c r="L23" s="209"/>
      <c r="M23" s="209"/>
      <c r="N23" s="209"/>
      <c r="O23" s="209"/>
      <c r="P23" s="209"/>
      <c r="Q23" s="209"/>
      <c r="R23" s="209"/>
      <c r="S23" s="209"/>
      <c r="T23" s="209"/>
      <c r="U23" s="209"/>
      <c r="V23" s="209"/>
      <c r="W23" s="209"/>
      <c r="X23" s="209"/>
      <c r="Y23" s="209"/>
      <c r="Z23" s="209"/>
      <c r="AA23" s="209"/>
      <c r="AB23" s="209"/>
      <c r="AC23" s="209"/>
      <c r="AD23" s="209"/>
      <c r="AE23" s="209"/>
      <c r="AF23" s="209"/>
      <c r="AG23" s="209"/>
      <c r="AH23" s="209"/>
      <c r="AI23" s="209"/>
      <c r="AJ23" s="209"/>
      <c r="AK23" s="209"/>
      <c r="AL23" s="209"/>
      <c r="AM23" s="209"/>
      <c r="AN23" s="209"/>
      <c r="AR23" s="20"/>
      <c r="BE23" s="203"/>
    </row>
    <row r="24" spans="2:71" ht="7" customHeight="1">
      <c r="B24" s="20"/>
      <c r="AR24" s="20"/>
      <c r="BE24" s="203"/>
    </row>
    <row r="25" spans="2:71" ht="7" customHeight="1">
      <c r="B25" s="2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R25" s="20"/>
      <c r="BE25" s="203"/>
    </row>
    <row r="26" spans="2:71" s="1" customFormat="1" ht="26.15" customHeight="1">
      <c r="B26" s="32"/>
      <c r="D26" s="33" t="s">
        <v>36</v>
      </c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210">
        <f>ROUND(AG54,2)</f>
        <v>8274000</v>
      </c>
      <c r="AL26" s="211"/>
      <c r="AM26" s="211"/>
      <c r="AN26" s="211"/>
      <c r="AO26" s="211"/>
      <c r="AR26" s="32"/>
      <c r="BE26" s="203"/>
    </row>
    <row r="27" spans="2:71" s="1" customFormat="1" ht="7" customHeight="1">
      <c r="B27" s="32"/>
      <c r="AR27" s="32"/>
      <c r="BE27" s="203"/>
    </row>
    <row r="28" spans="2:71" s="1" customFormat="1" ht="12.5">
      <c r="B28" s="32"/>
      <c r="L28" s="212" t="s">
        <v>37</v>
      </c>
      <c r="M28" s="212"/>
      <c r="N28" s="212"/>
      <c r="O28" s="212"/>
      <c r="P28" s="212"/>
      <c r="W28" s="212" t="s">
        <v>38</v>
      </c>
      <c r="X28" s="212"/>
      <c r="Y28" s="212"/>
      <c r="Z28" s="212"/>
      <c r="AA28" s="212"/>
      <c r="AB28" s="212"/>
      <c r="AC28" s="212"/>
      <c r="AD28" s="212"/>
      <c r="AE28" s="212"/>
      <c r="AK28" s="212" t="s">
        <v>39</v>
      </c>
      <c r="AL28" s="212"/>
      <c r="AM28" s="212"/>
      <c r="AN28" s="212"/>
      <c r="AO28" s="212"/>
      <c r="AR28" s="32"/>
      <c r="BE28" s="203"/>
    </row>
    <row r="29" spans="2:71" s="2" customFormat="1" ht="14.5" customHeight="1">
      <c r="B29" s="36"/>
      <c r="D29" s="27" t="s">
        <v>40</v>
      </c>
      <c r="F29" s="27" t="s">
        <v>41</v>
      </c>
      <c r="L29" s="197">
        <v>0.21</v>
      </c>
      <c r="M29" s="196"/>
      <c r="N29" s="196"/>
      <c r="O29" s="196"/>
      <c r="P29" s="196"/>
      <c r="W29" s="195">
        <f>ROUND(AZ54, 2)</f>
        <v>8274000</v>
      </c>
      <c r="X29" s="196"/>
      <c r="Y29" s="196"/>
      <c r="Z29" s="196"/>
      <c r="AA29" s="196"/>
      <c r="AB29" s="196"/>
      <c r="AC29" s="196"/>
      <c r="AD29" s="196"/>
      <c r="AE29" s="196"/>
      <c r="AK29" s="195">
        <f>ROUND(AV54, 2)</f>
        <v>1737540</v>
      </c>
      <c r="AL29" s="196"/>
      <c r="AM29" s="196"/>
      <c r="AN29" s="196"/>
      <c r="AO29" s="196"/>
      <c r="AR29" s="36"/>
      <c r="BE29" s="204"/>
    </row>
    <row r="30" spans="2:71" s="2" customFormat="1" ht="14.5" customHeight="1">
      <c r="B30" s="36"/>
      <c r="F30" s="27" t="s">
        <v>42</v>
      </c>
      <c r="L30" s="197">
        <v>0.15</v>
      </c>
      <c r="M30" s="196"/>
      <c r="N30" s="196"/>
      <c r="O30" s="196"/>
      <c r="P30" s="196"/>
      <c r="W30" s="195">
        <f>ROUND(BA54, 2)</f>
        <v>0</v>
      </c>
      <c r="X30" s="196"/>
      <c r="Y30" s="196"/>
      <c r="Z30" s="196"/>
      <c r="AA30" s="196"/>
      <c r="AB30" s="196"/>
      <c r="AC30" s="196"/>
      <c r="AD30" s="196"/>
      <c r="AE30" s="196"/>
      <c r="AK30" s="195">
        <f>ROUND(AW54, 2)</f>
        <v>0</v>
      </c>
      <c r="AL30" s="196"/>
      <c r="AM30" s="196"/>
      <c r="AN30" s="196"/>
      <c r="AO30" s="196"/>
      <c r="AR30" s="36"/>
      <c r="BE30" s="204"/>
    </row>
    <row r="31" spans="2:71" s="2" customFormat="1" ht="14.5" hidden="1" customHeight="1">
      <c r="B31" s="36"/>
      <c r="F31" s="27" t="s">
        <v>43</v>
      </c>
      <c r="L31" s="197">
        <v>0.21</v>
      </c>
      <c r="M31" s="196"/>
      <c r="N31" s="196"/>
      <c r="O31" s="196"/>
      <c r="P31" s="196"/>
      <c r="W31" s="195">
        <f>ROUND(BB54, 2)</f>
        <v>0</v>
      </c>
      <c r="X31" s="196"/>
      <c r="Y31" s="196"/>
      <c r="Z31" s="196"/>
      <c r="AA31" s="196"/>
      <c r="AB31" s="196"/>
      <c r="AC31" s="196"/>
      <c r="AD31" s="196"/>
      <c r="AE31" s="196"/>
      <c r="AK31" s="195">
        <v>0</v>
      </c>
      <c r="AL31" s="196"/>
      <c r="AM31" s="196"/>
      <c r="AN31" s="196"/>
      <c r="AO31" s="196"/>
      <c r="AR31" s="36"/>
      <c r="BE31" s="204"/>
    </row>
    <row r="32" spans="2:71" s="2" customFormat="1" ht="14.5" hidden="1" customHeight="1">
      <c r="B32" s="36"/>
      <c r="F32" s="27" t="s">
        <v>44</v>
      </c>
      <c r="L32" s="197">
        <v>0.15</v>
      </c>
      <c r="M32" s="196"/>
      <c r="N32" s="196"/>
      <c r="O32" s="196"/>
      <c r="P32" s="196"/>
      <c r="W32" s="195">
        <f>ROUND(BC54, 2)</f>
        <v>0</v>
      </c>
      <c r="X32" s="196"/>
      <c r="Y32" s="196"/>
      <c r="Z32" s="196"/>
      <c r="AA32" s="196"/>
      <c r="AB32" s="196"/>
      <c r="AC32" s="196"/>
      <c r="AD32" s="196"/>
      <c r="AE32" s="196"/>
      <c r="AK32" s="195">
        <v>0</v>
      </c>
      <c r="AL32" s="196"/>
      <c r="AM32" s="196"/>
      <c r="AN32" s="196"/>
      <c r="AO32" s="196"/>
      <c r="AR32" s="36"/>
      <c r="BE32" s="204"/>
    </row>
    <row r="33" spans="2:44" s="2" customFormat="1" ht="14.5" hidden="1" customHeight="1">
      <c r="B33" s="36"/>
      <c r="F33" s="27" t="s">
        <v>45</v>
      </c>
      <c r="L33" s="197">
        <v>0</v>
      </c>
      <c r="M33" s="196"/>
      <c r="N33" s="196"/>
      <c r="O33" s="196"/>
      <c r="P33" s="196"/>
      <c r="W33" s="195">
        <f>ROUND(BD54, 2)</f>
        <v>0</v>
      </c>
      <c r="X33" s="196"/>
      <c r="Y33" s="196"/>
      <c r="Z33" s="196"/>
      <c r="AA33" s="196"/>
      <c r="AB33" s="196"/>
      <c r="AC33" s="196"/>
      <c r="AD33" s="196"/>
      <c r="AE33" s="196"/>
      <c r="AK33" s="195">
        <v>0</v>
      </c>
      <c r="AL33" s="196"/>
      <c r="AM33" s="196"/>
      <c r="AN33" s="196"/>
      <c r="AO33" s="196"/>
      <c r="AR33" s="36"/>
    </row>
    <row r="34" spans="2:44" s="1" customFormat="1" ht="7" customHeight="1">
      <c r="B34" s="32"/>
      <c r="AR34" s="32"/>
    </row>
    <row r="35" spans="2:44" s="1" customFormat="1" ht="26.15" customHeight="1">
      <c r="B35" s="32"/>
      <c r="C35" s="37"/>
      <c r="D35" s="38" t="s">
        <v>46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40" t="s">
        <v>47</v>
      </c>
      <c r="U35" s="39"/>
      <c r="V35" s="39"/>
      <c r="W35" s="39"/>
      <c r="X35" s="201" t="s">
        <v>48</v>
      </c>
      <c r="Y35" s="199"/>
      <c r="Z35" s="199"/>
      <c r="AA35" s="199"/>
      <c r="AB35" s="199"/>
      <c r="AC35" s="39"/>
      <c r="AD35" s="39"/>
      <c r="AE35" s="39"/>
      <c r="AF35" s="39"/>
      <c r="AG35" s="39"/>
      <c r="AH35" s="39"/>
      <c r="AI35" s="39"/>
      <c r="AJ35" s="39"/>
      <c r="AK35" s="198">
        <f>SUM(AK26:AK33)</f>
        <v>10011540</v>
      </c>
      <c r="AL35" s="199"/>
      <c r="AM35" s="199"/>
      <c r="AN35" s="199"/>
      <c r="AO35" s="200"/>
      <c r="AP35" s="37"/>
      <c r="AQ35" s="37"/>
      <c r="AR35" s="32"/>
    </row>
    <row r="36" spans="2:44" s="1" customFormat="1" ht="7" customHeight="1">
      <c r="B36" s="32"/>
      <c r="AR36" s="32"/>
    </row>
    <row r="37" spans="2:44" s="1" customFormat="1" ht="7" customHeight="1">
      <c r="B37" s="41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32"/>
    </row>
    <row r="41" spans="2:44" s="1" customFormat="1" ht="7" customHeight="1">
      <c r="B41" s="43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32"/>
    </row>
    <row r="42" spans="2:44" s="1" customFormat="1" ht="25" customHeight="1">
      <c r="B42" s="32"/>
      <c r="C42" s="21" t="s">
        <v>49</v>
      </c>
      <c r="AR42" s="32"/>
    </row>
    <row r="43" spans="2:44" s="1" customFormat="1" ht="7" customHeight="1">
      <c r="B43" s="32"/>
      <c r="AR43" s="32"/>
    </row>
    <row r="44" spans="2:44" s="3" customFormat="1" ht="12" customHeight="1">
      <c r="B44" s="45"/>
      <c r="C44" s="27" t="s">
        <v>14</v>
      </c>
      <c r="AR44" s="45"/>
    </row>
    <row r="45" spans="2:44" s="4" customFormat="1" ht="37" customHeight="1">
      <c r="B45" s="46"/>
      <c r="C45" s="47" t="s">
        <v>16</v>
      </c>
      <c r="L45" s="216" t="str">
        <f>K6</f>
        <v>Chodník Nová Ves - Malenovice</v>
      </c>
      <c r="M45" s="217"/>
      <c r="N45" s="217"/>
      <c r="O45" s="217"/>
      <c r="P45" s="217"/>
      <c r="Q45" s="217"/>
      <c r="R45" s="217"/>
      <c r="S45" s="217"/>
      <c r="T45" s="217"/>
      <c r="U45" s="217"/>
      <c r="V45" s="217"/>
      <c r="W45" s="217"/>
      <c r="X45" s="217"/>
      <c r="Y45" s="217"/>
      <c r="Z45" s="217"/>
      <c r="AA45" s="217"/>
      <c r="AB45" s="217"/>
      <c r="AC45" s="217"/>
      <c r="AD45" s="217"/>
      <c r="AE45" s="217"/>
      <c r="AF45" s="217"/>
      <c r="AG45" s="217"/>
      <c r="AH45" s="217"/>
      <c r="AI45" s="217"/>
      <c r="AJ45" s="217"/>
      <c r="AK45" s="217"/>
      <c r="AL45" s="217"/>
      <c r="AM45" s="217"/>
      <c r="AN45" s="217"/>
      <c r="AO45" s="217"/>
      <c r="AR45" s="46"/>
    </row>
    <row r="46" spans="2:44" s="1" customFormat="1" ht="7" customHeight="1">
      <c r="B46" s="32"/>
      <c r="AR46" s="32"/>
    </row>
    <row r="47" spans="2:44" s="1" customFormat="1" ht="12" customHeight="1">
      <c r="B47" s="32"/>
      <c r="C47" s="27" t="s">
        <v>20</v>
      </c>
      <c r="L47" s="48" t="str">
        <f>IF(K8="","",K8)</f>
        <v>p.č. 1382/1, 1382/2  a 1382/3</v>
      </c>
      <c r="AI47" s="27" t="s">
        <v>22</v>
      </c>
      <c r="AM47" s="218" t="str">
        <f>IF(AN8= "","",AN8)</f>
        <v>13. 1. 2025</v>
      </c>
      <c r="AN47" s="218"/>
      <c r="AR47" s="32"/>
    </row>
    <row r="48" spans="2:44" s="1" customFormat="1" ht="7" customHeight="1">
      <c r="B48" s="32"/>
      <c r="AR48" s="32"/>
    </row>
    <row r="49" spans="1:91" s="1" customFormat="1" ht="15.25" customHeight="1">
      <c r="B49" s="32"/>
      <c r="C49" s="27" t="s">
        <v>24</v>
      </c>
      <c r="L49" s="3" t="str">
        <f>IF(E11= "","",E11)</f>
        <v>Frýdlant nad Ostravicí, Náměstí 3, 739 11</v>
      </c>
      <c r="AI49" s="27" t="s">
        <v>29</v>
      </c>
      <c r="AM49" s="219" t="str">
        <f>IF(E17="","",E17)</f>
        <v>VS Projekt s.r.o.</v>
      </c>
      <c r="AN49" s="220"/>
      <c r="AO49" s="220"/>
      <c r="AP49" s="220"/>
      <c r="AR49" s="32"/>
      <c r="AS49" s="223" t="s">
        <v>50</v>
      </c>
      <c r="AT49" s="224"/>
      <c r="AU49" s="50"/>
      <c r="AV49" s="50"/>
      <c r="AW49" s="50"/>
      <c r="AX49" s="50"/>
      <c r="AY49" s="50"/>
      <c r="AZ49" s="50"/>
      <c r="BA49" s="50"/>
      <c r="BB49" s="50"/>
      <c r="BC49" s="50"/>
      <c r="BD49" s="51"/>
    </row>
    <row r="50" spans="1:91" s="1" customFormat="1" ht="15.25" customHeight="1">
      <c r="B50" s="32"/>
      <c r="C50" s="27" t="s">
        <v>28</v>
      </c>
      <c r="L50" s="3" t="str">
        <f>IF(E14= "Vyplň údaj","",E14)</f>
        <v>Verone synergy s.r.o.</v>
      </c>
      <c r="AI50" s="27" t="s">
        <v>32</v>
      </c>
      <c r="AM50" s="219" t="str">
        <f>IF(E20="","",E20)</f>
        <v xml:space="preserve"> </v>
      </c>
      <c r="AN50" s="220"/>
      <c r="AO50" s="220"/>
      <c r="AP50" s="220"/>
      <c r="AR50" s="32"/>
      <c r="AS50" s="225"/>
      <c r="AT50" s="226"/>
      <c r="BD50" s="53"/>
    </row>
    <row r="51" spans="1:91" s="1" customFormat="1" ht="10.75" customHeight="1">
      <c r="B51" s="32"/>
      <c r="AR51" s="32"/>
      <c r="AS51" s="225"/>
      <c r="AT51" s="226"/>
      <c r="BD51" s="53"/>
    </row>
    <row r="52" spans="1:91" s="1" customFormat="1" ht="29.25" customHeight="1">
      <c r="B52" s="32"/>
      <c r="C52" s="227" t="s">
        <v>51</v>
      </c>
      <c r="D52" s="228"/>
      <c r="E52" s="228"/>
      <c r="F52" s="228"/>
      <c r="G52" s="228"/>
      <c r="H52" s="54"/>
      <c r="I52" s="230" t="s">
        <v>52</v>
      </c>
      <c r="J52" s="228"/>
      <c r="K52" s="228"/>
      <c r="L52" s="228"/>
      <c r="M52" s="228"/>
      <c r="N52" s="228"/>
      <c r="O52" s="228"/>
      <c r="P52" s="228"/>
      <c r="Q52" s="228"/>
      <c r="R52" s="228"/>
      <c r="S52" s="228"/>
      <c r="T52" s="228"/>
      <c r="U52" s="228"/>
      <c r="V52" s="228"/>
      <c r="W52" s="228"/>
      <c r="X52" s="228"/>
      <c r="Y52" s="228"/>
      <c r="Z52" s="228"/>
      <c r="AA52" s="228"/>
      <c r="AB52" s="228"/>
      <c r="AC52" s="228"/>
      <c r="AD52" s="228"/>
      <c r="AE52" s="228"/>
      <c r="AF52" s="228"/>
      <c r="AG52" s="229" t="s">
        <v>53</v>
      </c>
      <c r="AH52" s="228"/>
      <c r="AI52" s="228"/>
      <c r="AJ52" s="228"/>
      <c r="AK52" s="228"/>
      <c r="AL52" s="228"/>
      <c r="AM52" s="228"/>
      <c r="AN52" s="230" t="s">
        <v>54</v>
      </c>
      <c r="AO52" s="228"/>
      <c r="AP52" s="228"/>
      <c r="AQ52" s="55" t="s">
        <v>55</v>
      </c>
      <c r="AR52" s="32"/>
      <c r="AS52" s="56" t="s">
        <v>56</v>
      </c>
      <c r="AT52" s="57" t="s">
        <v>57</v>
      </c>
      <c r="AU52" s="57" t="s">
        <v>58</v>
      </c>
      <c r="AV52" s="57" t="s">
        <v>59</v>
      </c>
      <c r="AW52" s="57" t="s">
        <v>60</v>
      </c>
      <c r="AX52" s="57" t="s">
        <v>61</v>
      </c>
      <c r="AY52" s="57" t="s">
        <v>62</v>
      </c>
      <c r="AZ52" s="57" t="s">
        <v>63</v>
      </c>
      <c r="BA52" s="57" t="s">
        <v>64</v>
      </c>
      <c r="BB52" s="57" t="s">
        <v>65</v>
      </c>
      <c r="BC52" s="57" t="s">
        <v>66</v>
      </c>
      <c r="BD52" s="58" t="s">
        <v>67</v>
      </c>
    </row>
    <row r="53" spans="1:91" s="1" customFormat="1" ht="10.75" customHeight="1">
      <c r="B53" s="32"/>
      <c r="AR53" s="32"/>
      <c r="AS53" s="59"/>
      <c r="AT53" s="50"/>
      <c r="AU53" s="50"/>
      <c r="AV53" s="50"/>
      <c r="AW53" s="50"/>
      <c r="AX53" s="50"/>
      <c r="AY53" s="50"/>
      <c r="AZ53" s="50"/>
      <c r="BA53" s="50"/>
      <c r="BB53" s="50"/>
      <c r="BC53" s="50"/>
      <c r="BD53" s="51"/>
    </row>
    <row r="54" spans="1:91" s="5" customFormat="1" ht="32.5" customHeight="1">
      <c r="B54" s="60"/>
      <c r="C54" s="61" t="s">
        <v>68</v>
      </c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221">
        <f>ROUND(SUM(AG55:AG59),2)</f>
        <v>8274000</v>
      </c>
      <c r="AH54" s="221"/>
      <c r="AI54" s="221"/>
      <c r="AJ54" s="221"/>
      <c r="AK54" s="221"/>
      <c r="AL54" s="221"/>
      <c r="AM54" s="221"/>
      <c r="AN54" s="222">
        <f t="shared" ref="AN54:AN59" si="0">SUM(AG54,AT54)</f>
        <v>10011540</v>
      </c>
      <c r="AO54" s="222"/>
      <c r="AP54" s="222"/>
      <c r="AQ54" s="64" t="s">
        <v>3</v>
      </c>
      <c r="AR54" s="60"/>
      <c r="AS54" s="65">
        <f>ROUND(SUM(AS55:AS59),2)</f>
        <v>0</v>
      </c>
      <c r="AT54" s="66">
        <f t="shared" ref="AT54:AT59" si="1">ROUND(SUM(AV54:AW54),2)</f>
        <v>1737540</v>
      </c>
      <c r="AU54" s="67">
        <f>ROUND(SUM(AU55:AU59),5)</f>
        <v>0</v>
      </c>
      <c r="AV54" s="66">
        <f>ROUND(AZ54*L29,2)</f>
        <v>1737540</v>
      </c>
      <c r="AW54" s="66">
        <f>ROUND(BA54*L30,2)</f>
        <v>0</v>
      </c>
      <c r="AX54" s="66">
        <f>ROUND(BB54*L29,2)</f>
        <v>0</v>
      </c>
      <c r="AY54" s="66">
        <f>ROUND(BC54*L30,2)</f>
        <v>0</v>
      </c>
      <c r="AZ54" s="66">
        <f>ROUND(SUM(AZ55:AZ59),2)</f>
        <v>8274000</v>
      </c>
      <c r="BA54" s="66">
        <f>ROUND(SUM(BA55:BA59),2)</f>
        <v>0</v>
      </c>
      <c r="BB54" s="66">
        <f>ROUND(SUM(BB55:BB59),2)</f>
        <v>0</v>
      </c>
      <c r="BC54" s="66">
        <f>ROUND(SUM(BC55:BC59),2)</f>
        <v>0</v>
      </c>
      <c r="BD54" s="68">
        <f>ROUND(SUM(BD55:BD59),2)</f>
        <v>0</v>
      </c>
      <c r="BS54" s="69" t="s">
        <v>69</v>
      </c>
      <c r="BT54" s="69" t="s">
        <v>70</v>
      </c>
      <c r="BU54" s="70" t="s">
        <v>71</v>
      </c>
      <c r="BV54" s="69" t="s">
        <v>72</v>
      </c>
      <c r="BW54" s="69" t="s">
        <v>5</v>
      </c>
      <c r="BX54" s="69" t="s">
        <v>73</v>
      </c>
      <c r="CL54" s="69" t="s">
        <v>3</v>
      </c>
    </row>
    <row r="55" spans="1:91" s="6" customFormat="1" ht="24.75" customHeight="1">
      <c r="A55" s="71" t="s">
        <v>74</v>
      </c>
      <c r="B55" s="72"/>
      <c r="C55" s="73"/>
      <c r="D55" s="215" t="s">
        <v>75</v>
      </c>
      <c r="E55" s="215"/>
      <c r="F55" s="215"/>
      <c r="G55" s="215"/>
      <c r="H55" s="215"/>
      <c r="I55" s="74"/>
      <c r="J55" s="215" t="s">
        <v>76</v>
      </c>
      <c r="K55" s="215"/>
      <c r="L55" s="215"/>
      <c r="M55" s="215"/>
      <c r="N55" s="215"/>
      <c r="O55" s="215"/>
      <c r="P55" s="215"/>
      <c r="Q55" s="215"/>
      <c r="R55" s="215"/>
      <c r="S55" s="215"/>
      <c r="T55" s="215"/>
      <c r="U55" s="215"/>
      <c r="V55" s="215"/>
      <c r="W55" s="215"/>
      <c r="X55" s="215"/>
      <c r="Y55" s="215"/>
      <c r="Z55" s="215"/>
      <c r="AA55" s="215"/>
      <c r="AB55" s="215"/>
      <c r="AC55" s="215"/>
      <c r="AD55" s="215"/>
      <c r="AE55" s="215"/>
      <c r="AF55" s="215"/>
      <c r="AG55" s="213">
        <f>'SO 101a - Chodníky podél ...'!J30</f>
        <v>3018367.03</v>
      </c>
      <c r="AH55" s="214"/>
      <c r="AI55" s="214"/>
      <c r="AJ55" s="214"/>
      <c r="AK55" s="214"/>
      <c r="AL55" s="214"/>
      <c r="AM55" s="214"/>
      <c r="AN55" s="213">
        <f t="shared" si="0"/>
        <v>3652224.11</v>
      </c>
      <c r="AO55" s="214"/>
      <c r="AP55" s="214"/>
      <c r="AQ55" s="75" t="s">
        <v>77</v>
      </c>
      <c r="AR55" s="72"/>
      <c r="AS55" s="76">
        <v>0</v>
      </c>
      <c r="AT55" s="77">
        <f t="shared" si="1"/>
        <v>633857.07999999996</v>
      </c>
      <c r="AU55" s="78">
        <f>'SO 101a - Chodníky podél ...'!P83</f>
        <v>0</v>
      </c>
      <c r="AV55" s="77">
        <f>'SO 101a - Chodníky podél ...'!J33</f>
        <v>633857.07999999996</v>
      </c>
      <c r="AW55" s="77">
        <f>'SO 101a - Chodníky podél ...'!J34</f>
        <v>0</v>
      </c>
      <c r="AX55" s="77">
        <f>'SO 101a - Chodníky podél ...'!J35</f>
        <v>0</v>
      </c>
      <c r="AY55" s="77">
        <f>'SO 101a - Chodníky podél ...'!J36</f>
        <v>0</v>
      </c>
      <c r="AZ55" s="77">
        <f>'SO 101a - Chodníky podél ...'!F33</f>
        <v>3018367.03</v>
      </c>
      <c r="BA55" s="77">
        <f>'SO 101a - Chodníky podél ...'!F34</f>
        <v>0</v>
      </c>
      <c r="BB55" s="77">
        <f>'SO 101a - Chodníky podél ...'!F35</f>
        <v>0</v>
      </c>
      <c r="BC55" s="77">
        <f>'SO 101a - Chodníky podél ...'!F36</f>
        <v>0</v>
      </c>
      <c r="BD55" s="79">
        <f>'SO 101a - Chodníky podél ...'!F37</f>
        <v>0</v>
      </c>
      <c r="BT55" s="80" t="s">
        <v>78</v>
      </c>
      <c r="BV55" s="80" t="s">
        <v>72</v>
      </c>
      <c r="BW55" s="80" t="s">
        <v>79</v>
      </c>
      <c r="BX55" s="80" t="s">
        <v>5</v>
      </c>
      <c r="CL55" s="80" t="s">
        <v>3</v>
      </c>
      <c r="CM55" s="80" t="s">
        <v>80</v>
      </c>
    </row>
    <row r="56" spans="1:91" s="6" customFormat="1" ht="24.75" customHeight="1">
      <c r="A56" s="71" t="s">
        <v>74</v>
      </c>
      <c r="B56" s="72"/>
      <c r="C56" s="73"/>
      <c r="D56" s="215" t="s">
        <v>81</v>
      </c>
      <c r="E56" s="215"/>
      <c r="F56" s="215"/>
      <c r="G56" s="215"/>
      <c r="H56" s="215"/>
      <c r="I56" s="74"/>
      <c r="J56" s="215" t="s">
        <v>82</v>
      </c>
      <c r="K56" s="215"/>
      <c r="L56" s="215"/>
      <c r="M56" s="215"/>
      <c r="N56" s="215"/>
      <c r="O56" s="215"/>
      <c r="P56" s="215"/>
      <c r="Q56" s="215"/>
      <c r="R56" s="215"/>
      <c r="S56" s="215"/>
      <c r="T56" s="215"/>
      <c r="U56" s="215"/>
      <c r="V56" s="215"/>
      <c r="W56" s="215"/>
      <c r="X56" s="215"/>
      <c r="Y56" s="215"/>
      <c r="Z56" s="215"/>
      <c r="AA56" s="215"/>
      <c r="AB56" s="215"/>
      <c r="AC56" s="215"/>
      <c r="AD56" s="215"/>
      <c r="AE56" s="215"/>
      <c r="AF56" s="215"/>
      <c r="AG56" s="213">
        <f>'SO 101b - Chodníky podél ...'!J30</f>
        <v>3276817.01</v>
      </c>
      <c r="AH56" s="214"/>
      <c r="AI56" s="214"/>
      <c r="AJ56" s="214"/>
      <c r="AK56" s="214"/>
      <c r="AL56" s="214"/>
      <c r="AM56" s="214"/>
      <c r="AN56" s="213">
        <f t="shared" si="0"/>
        <v>3964948.5799999996</v>
      </c>
      <c r="AO56" s="214"/>
      <c r="AP56" s="214"/>
      <c r="AQ56" s="75" t="s">
        <v>77</v>
      </c>
      <c r="AR56" s="72"/>
      <c r="AS56" s="76">
        <v>0</v>
      </c>
      <c r="AT56" s="77">
        <f t="shared" si="1"/>
        <v>688131.57</v>
      </c>
      <c r="AU56" s="78">
        <f>'SO 101b - Chodníky podél ...'!P91</f>
        <v>0</v>
      </c>
      <c r="AV56" s="77">
        <f>'SO 101b - Chodníky podél ...'!J33</f>
        <v>688131.57</v>
      </c>
      <c r="AW56" s="77">
        <f>'SO 101b - Chodníky podél ...'!J34</f>
        <v>0</v>
      </c>
      <c r="AX56" s="77">
        <f>'SO 101b - Chodníky podél ...'!J35</f>
        <v>0</v>
      </c>
      <c r="AY56" s="77">
        <f>'SO 101b - Chodníky podél ...'!J36</f>
        <v>0</v>
      </c>
      <c r="AZ56" s="77">
        <f>'SO 101b - Chodníky podél ...'!F33</f>
        <v>3276817.01</v>
      </c>
      <c r="BA56" s="77">
        <f>'SO 101b - Chodníky podél ...'!F34</f>
        <v>0</v>
      </c>
      <c r="BB56" s="77">
        <f>'SO 101b - Chodníky podél ...'!F35</f>
        <v>0</v>
      </c>
      <c r="BC56" s="77">
        <f>'SO 101b - Chodníky podél ...'!F36</f>
        <v>0</v>
      </c>
      <c r="BD56" s="79">
        <f>'SO 101b - Chodníky podél ...'!F37</f>
        <v>0</v>
      </c>
      <c r="BT56" s="80" t="s">
        <v>78</v>
      </c>
      <c r="BV56" s="80" t="s">
        <v>72</v>
      </c>
      <c r="BW56" s="80" t="s">
        <v>83</v>
      </c>
      <c r="BX56" s="80" t="s">
        <v>5</v>
      </c>
      <c r="CL56" s="80" t="s">
        <v>3</v>
      </c>
      <c r="CM56" s="80" t="s">
        <v>80</v>
      </c>
    </row>
    <row r="57" spans="1:91" s="6" customFormat="1" ht="16.5" customHeight="1">
      <c r="A57" s="71" t="s">
        <v>74</v>
      </c>
      <c r="B57" s="72"/>
      <c r="C57" s="73"/>
      <c r="D57" s="215" t="s">
        <v>84</v>
      </c>
      <c r="E57" s="215"/>
      <c r="F57" s="215"/>
      <c r="G57" s="215"/>
      <c r="H57" s="215"/>
      <c r="I57" s="74"/>
      <c r="J57" s="215" t="s">
        <v>85</v>
      </c>
      <c r="K57" s="215"/>
      <c r="L57" s="215"/>
      <c r="M57" s="215"/>
      <c r="N57" s="215"/>
      <c r="O57" s="215"/>
      <c r="P57" s="215"/>
      <c r="Q57" s="215"/>
      <c r="R57" s="215"/>
      <c r="S57" s="215"/>
      <c r="T57" s="215"/>
      <c r="U57" s="215"/>
      <c r="V57" s="215"/>
      <c r="W57" s="215"/>
      <c r="X57" s="215"/>
      <c r="Y57" s="215"/>
      <c r="Z57" s="215"/>
      <c r="AA57" s="215"/>
      <c r="AB57" s="215"/>
      <c r="AC57" s="215"/>
      <c r="AD57" s="215"/>
      <c r="AE57" s="215"/>
      <c r="AF57" s="215"/>
      <c r="AG57" s="213">
        <f>'SO 401 - Veřejné osvětlen...'!J30</f>
        <v>1463818.29</v>
      </c>
      <c r="AH57" s="214"/>
      <c r="AI57" s="214"/>
      <c r="AJ57" s="214"/>
      <c r="AK57" s="214"/>
      <c r="AL57" s="214"/>
      <c r="AM57" s="214"/>
      <c r="AN57" s="213">
        <f t="shared" si="0"/>
        <v>1771220.1300000001</v>
      </c>
      <c r="AO57" s="214"/>
      <c r="AP57" s="214"/>
      <c r="AQ57" s="75" t="s">
        <v>77</v>
      </c>
      <c r="AR57" s="72"/>
      <c r="AS57" s="76">
        <v>0</v>
      </c>
      <c r="AT57" s="77">
        <f t="shared" si="1"/>
        <v>307401.84000000003</v>
      </c>
      <c r="AU57" s="78">
        <f>'SO 401 - Veřejné osvětlen...'!P89</f>
        <v>0</v>
      </c>
      <c r="AV57" s="77">
        <f>'SO 401 - Veřejné osvětlen...'!J33</f>
        <v>307401.84000000003</v>
      </c>
      <c r="AW57" s="77">
        <f>'SO 401 - Veřejné osvětlen...'!J34</f>
        <v>0</v>
      </c>
      <c r="AX57" s="77">
        <f>'SO 401 - Veřejné osvětlen...'!J35</f>
        <v>0</v>
      </c>
      <c r="AY57" s="77">
        <f>'SO 401 - Veřejné osvětlen...'!J36</f>
        <v>0</v>
      </c>
      <c r="AZ57" s="77">
        <f>'SO 401 - Veřejné osvětlen...'!F33</f>
        <v>1463818.29</v>
      </c>
      <c r="BA57" s="77">
        <f>'SO 401 - Veřejné osvětlen...'!F34</f>
        <v>0</v>
      </c>
      <c r="BB57" s="77">
        <f>'SO 401 - Veřejné osvětlen...'!F35</f>
        <v>0</v>
      </c>
      <c r="BC57" s="77">
        <f>'SO 401 - Veřejné osvětlen...'!F36</f>
        <v>0</v>
      </c>
      <c r="BD57" s="79">
        <f>'SO 401 - Veřejné osvětlen...'!F37</f>
        <v>0</v>
      </c>
      <c r="BT57" s="80" t="s">
        <v>78</v>
      </c>
      <c r="BV57" s="80" t="s">
        <v>72</v>
      </c>
      <c r="BW57" s="80" t="s">
        <v>86</v>
      </c>
      <c r="BX57" s="80" t="s">
        <v>5</v>
      </c>
      <c r="CL57" s="80" t="s">
        <v>3</v>
      </c>
      <c r="CM57" s="80" t="s">
        <v>80</v>
      </c>
    </row>
    <row r="58" spans="1:91" s="6" customFormat="1" ht="24.75" customHeight="1">
      <c r="A58" s="71" t="s">
        <v>74</v>
      </c>
      <c r="B58" s="72"/>
      <c r="C58" s="73"/>
      <c r="D58" s="215" t="s">
        <v>87</v>
      </c>
      <c r="E58" s="215"/>
      <c r="F58" s="215"/>
      <c r="G58" s="215"/>
      <c r="H58" s="215"/>
      <c r="I58" s="74"/>
      <c r="J58" s="215" t="s">
        <v>88</v>
      </c>
      <c r="K58" s="215"/>
      <c r="L58" s="215"/>
      <c r="M58" s="215"/>
      <c r="N58" s="215"/>
      <c r="O58" s="215"/>
      <c r="P58" s="215"/>
      <c r="Q58" s="215"/>
      <c r="R58" s="215"/>
      <c r="S58" s="215"/>
      <c r="T58" s="215"/>
      <c r="U58" s="215"/>
      <c r="V58" s="215"/>
      <c r="W58" s="215"/>
      <c r="X58" s="215"/>
      <c r="Y58" s="215"/>
      <c r="Z58" s="215"/>
      <c r="AA58" s="215"/>
      <c r="AB58" s="215"/>
      <c r="AC58" s="215"/>
      <c r="AD58" s="215"/>
      <c r="AE58" s="215"/>
      <c r="AF58" s="215"/>
      <c r="AG58" s="213">
        <f>'VRNa - Vedlejší rozpočtov...'!J30</f>
        <v>110001</v>
      </c>
      <c r="AH58" s="214"/>
      <c r="AI58" s="214"/>
      <c r="AJ58" s="214"/>
      <c r="AK58" s="214"/>
      <c r="AL58" s="214"/>
      <c r="AM58" s="214"/>
      <c r="AN58" s="213">
        <f t="shared" si="0"/>
        <v>133101.21</v>
      </c>
      <c r="AO58" s="214"/>
      <c r="AP58" s="214"/>
      <c r="AQ58" s="75" t="s">
        <v>77</v>
      </c>
      <c r="AR58" s="72"/>
      <c r="AS58" s="76">
        <v>0</v>
      </c>
      <c r="AT58" s="77">
        <f t="shared" si="1"/>
        <v>23100.21</v>
      </c>
      <c r="AU58" s="78">
        <f>'VRNa - Vedlejší rozpočtov...'!P82</f>
        <v>0</v>
      </c>
      <c r="AV58" s="77">
        <f>'VRNa - Vedlejší rozpočtov...'!J33</f>
        <v>23100.21</v>
      </c>
      <c r="AW58" s="77">
        <f>'VRNa - Vedlejší rozpočtov...'!J34</f>
        <v>0</v>
      </c>
      <c r="AX58" s="77">
        <f>'VRNa - Vedlejší rozpočtov...'!J35</f>
        <v>0</v>
      </c>
      <c r="AY58" s="77">
        <f>'VRNa - Vedlejší rozpočtov...'!J36</f>
        <v>0</v>
      </c>
      <c r="AZ58" s="77">
        <f>'VRNa - Vedlejší rozpočtov...'!F33</f>
        <v>110001</v>
      </c>
      <c r="BA58" s="77">
        <f>'VRNa - Vedlejší rozpočtov...'!F34</f>
        <v>0</v>
      </c>
      <c r="BB58" s="77">
        <f>'VRNa - Vedlejší rozpočtov...'!F35</f>
        <v>0</v>
      </c>
      <c r="BC58" s="77">
        <f>'VRNa - Vedlejší rozpočtov...'!F36</f>
        <v>0</v>
      </c>
      <c r="BD58" s="79">
        <f>'VRNa - Vedlejší rozpočtov...'!F37</f>
        <v>0</v>
      </c>
      <c r="BT58" s="80" t="s">
        <v>78</v>
      </c>
      <c r="BV58" s="80" t="s">
        <v>72</v>
      </c>
      <c r="BW58" s="80" t="s">
        <v>89</v>
      </c>
      <c r="BX58" s="80" t="s">
        <v>5</v>
      </c>
      <c r="CL58" s="80" t="s">
        <v>3</v>
      </c>
      <c r="CM58" s="80" t="s">
        <v>80</v>
      </c>
    </row>
    <row r="59" spans="1:91" s="6" customFormat="1" ht="24.75" customHeight="1">
      <c r="A59" s="71" t="s">
        <v>74</v>
      </c>
      <c r="B59" s="72"/>
      <c r="C59" s="73"/>
      <c r="D59" s="215" t="s">
        <v>90</v>
      </c>
      <c r="E59" s="215"/>
      <c r="F59" s="215"/>
      <c r="G59" s="215"/>
      <c r="H59" s="215"/>
      <c r="I59" s="74"/>
      <c r="J59" s="215" t="s">
        <v>91</v>
      </c>
      <c r="K59" s="215"/>
      <c r="L59" s="215"/>
      <c r="M59" s="215"/>
      <c r="N59" s="215"/>
      <c r="O59" s="215"/>
      <c r="P59" s="215"/>
      <c r="Q59" s="215"/>
      <c r="R59" s="215"/>
      <c r="S59" s="215"/>
      <c r="T59" s="215"/>
      <c r="U59" s="215"/>
      <c r="V59" s="215"/>
      <c r="W59" s="215"/>
      <c r="X59" s="215"/>
      <c r="Y59" s="215"/>
      <c r="Z59" s="215"/>
      <c r="AA59" s="215"/>
      <c r="AB59" s="215"/>
      <c r="AC59" s="215"/>
      <c r="AD59" s="215"/>
      <c r="AE59" s="215"/>
      <c r="AF59" s="215"/>
      <c r="AG59" s="213">
        <f>'VRNb - Vedlejší rozpočtov...'!J30</f>
        <v>404996.67</v>
      </c>
      <c r="AH59" s="214"/>
      <c r="AI59" s="214"/>
      <c r="AJ59" s="214"/>
      <c r="AK59" s="214"/>
      <c r="AL59" s="214"/>
      <c r="AM59" s="214"/>
      <c r="AN59" s="213">
        <f t="shared" si="0"/>
        <v>490045.97</v>
      </c>
      <c r="AO59" s="214"/>
      <c r="AP59" s="214"/>
      <c r="AQ59" s="75" t="s">
        <v>77</v>
      </c>
      <c r="AR59" s="72"/>
      <c r="AS59" s="81">
        <v>0</v>
      </c>
      <c r="AT59" s="82">
        <f t="shared" si="1"/>
        <v>85049.3</v>
      </c>
      <c r="AU59" s="83">
        <f>'VRNb - Vedlejší rozpočtov...'!P84</f>
        <v>0</v>
      </c>
      <c r="AV59" s="82">
        <f>'VRNb - Vedlejší rozpočtov...'!J33</f>
        <v>85049.3</v>
      </c>
      <c r="AW59" s="82">
        <f>'VRNb - Vedlejší rozpočtov...'!J34</f>
        <v>0</v>
      </c>
      <c r="AX59" s="82">
        <f>'VRNb - Vedlejší rozpočtov...'!J35</f>
        <v>0</v>
      </c>
      <c r="AY59" s="82">
        <f>'VRNb - Vedlejší rozpočtov...'!J36</f>
        <v>0</v>
      </c>
      <c r="AZ59" s="82">
        <f>'VRNb - Vedlejší rozpočtov...'!F33</f>
        <v>404996.67</v>
      </c>
      <c r="BA59" s="82">
        <f>'VRNb - Vedlejší rozpočtov...'!F34</f>
        <v>0</v>
      </c>
      <c r="BB59" s="82">
        <f>'VRNb - Vedlejší rozpočtov...'!F35</f>
        <v>0</v>
      </c>
      <c r="BC59" s="82">
        <f>'VRNb - Vedlejší rozpočtov...'!F36</f>
        <v>0</v>
      </c>
      <c r="BD59" s="84">
        <f>'VRNb - Vedlejší rozpočtov...'!F37</f>
        <v>0</v>
      </c>
      <c r="BT59" s="80" t="s">
        <v>78</v>
      </c>
      <c r="BV59" s="80" t="s">
        <v>72</v>
      </c>
      <c r="BW59" s="80" t="s">
        <v>92</v>
      </c>
      <c r="BX59" s="80" t="s">
        <v>5</v>
      </c>
      <c r="CL59" s="80" t="s">
        <v>3</v>
      </c>
      <c r="CM59" s="80" t="s">
        <v>80</v>
      </c>
    </row>
    <row r="60" spans="1:91" s="1" customFormat="1" ht="30" customHeight="1">
      <c r="B60" s="32"/>
      <c r="AR60" s="32"/>
    </row>
    <row r="61" spans="1:91" s="1" customFormat="1" ht="7" customHeight="1">
      <c r="B61" s="41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K61" s="42"/>
      <c r="AL61" s="42"/>
      <c r="AM61" s="42"/>
      <c r="AN61" s="42"/>
      <c r="AO61" s="42"/>
      <c r="AP61" s="42"/>
      <c r="AQ61" s="42"/>
      <c r="AR61" s="32"/>
    </row>
  </sheetData>
  <mergeCells count="58">
    <mergeCell ref="AS49:AT51"/>
    <mergeCell ref="AM50:AP50"/>
    <mergeCell ref="C52:G52"/>
    <mergeCell ref="AG52:AM52"/>
    <mergeCell ref="I52:AF52"/>
    <mergeCell ref="AN52:AP52"/>
    <mergeCell ref="D55:H55"/>
    <mergeCell ref="AG55:AM55"/>
    <mergeCell ref="J55:AF55"/>
    <mergeCell ref="AN55:AP55"/>
    <mergeCell ref="AG54:AM54"/>
    <mergeCell ref="AN54:AP54"/>
    <mergeCell ref="D56:H56"/>
    <mergeCell ref="AG56:AM56"/>
    <mergeCell ref="AN56:AP56"/>
    <mergeCell ref="AN57:AP57"/>
    <mergeCell ref="D57:H57"/>
    <mergeCell ref="J57:AF57"/>
    <mergeCell ref="AG57:AM57"/>
    <mergeCell ref="D58:H58"/>
    <mergeCell ref="J58:AF58"/>
    <mergeCell ref="AN59:AP59"/>
    <mergeCell ref="AG59:AM59"/>
    <mergeCell ref="D59:H59"/>
    <mergeCell ref="J59:AF59"/>
    <mergeCell ref="AK30:AO30"/>
    <mergeCell ref="L30:P30"/>
    <mergeCell ref="W30:AE30"/>
    <mergeCell ref="L31:P31"/>
    <mergeCell ref="AN58:AP58"/>
    <mergeCell ref="AG58:AM58"/>
    <mergeCell ref="J56:AF56"/>
    <mergeCell ref="L45:AO45"/>
    <mergeCell ref="AM47:AN47"/>
    <mergeCell ref="AM49:AP49"/>
    <mergeCell ref="AK26:AO26"/>
    <mergeCell ref="L28:P28"/>
    <mergeCell ref="W28:AE28"/>
    <mergeCell ref="AK28:AO28"/>
    <mergeCell ref="W29:AE29"/>
    <mergeCell ref="L29:P29"/>
    <mergeCell ref="AK29:AO29"/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2"/>
    <mergeCell ref="K5:AO5"/>
    <mergeCell ref="K6:AO6"/>
    <mergeCell ref="E14:AJ14"/>
    <mergeCell ref="E23:AN23"/>
  </mergeCells>
  <hyperlinks>
    <hyperlink ref="A55" location="'SO 101a - Chodníky podél ...'!C2" display="/" xr:uid="{00000000-0004-0000-0000-000000000000}"/>
    <hyperlink ref="A56" location="'SO 101b - Chodníky podél ...'!C2" display="/" xr:uid="{00000000-0004-0000-0000-000001000000}"/>
    <hyperlink ref="A57" location="'SO 401 - Veřejné osvětlen...'!C2" display="/" xr:uid="{00000000-0004-0000-0000-000002000000}"/>
    <hyperlink ref="A58" location="'VRNa - Vedlejší rozpočtov...'!C2" display="/" xr:uid="{00000000-0004-0000-0000-000003000000}"/>
    <hyperlink ref="A59" location="'VRNb - Vedlejší rozpočtov...'!C2" display="/" xr:uid="{00000000-0004-0000-0000-000004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308"/>
  <sheetViews>
    <sheetView showGridLines="0" workbookViewId="0">
      <selection activeCell="J239" activeCellId="6" sqref="J189 J200 J210 J222 J227 J232 J239"/>
    </sheetView>
  </sheetViews>
  <sheetFormatPr defaultRowHeight="10"/>
  <cols>
    <col min="1" max="1" width="8.33203125" customWidth="1"/>
    <col min="2" max="2" width="1.109375" customWidth="1"/>
    <col min="3" max="3" width="4.109375" customWidth="1"/>
    <col min="4" max="4" width="4.33203125" customWidth="1"/>
    <col min="5" max="5" width="17.109375" customWidth="1"/>
    <col min="6" max="6" width="50.77734375" customWidth="1"/>
    <col min="7" max="7" width="7.44140625" customWidth="1"/>
    <col min="8" max="8" width="14" customWidth="1"/>
    <col min="9" max="9" width="15.77734375" customWidth="1"/>
    <col min="10" max="11" width="22.33203125" customWidth="1"/>
    <col min="12" max="12" width="9.33203125" customWidth="1"/>
    <col min="13" max="13" width="10.77734375" hidden="1" customWidth="1"/>
    <col min="14" max="14" width="9.33203125" hidden="1"/>
    <col min="15" max="20" width="14.10937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7" customHeight="1">
      <c r="L2" s="193" t="s">
        <v>6</v>
      </c>
      <c r="M2" s="194"/>
      <c r="N2" s="194"/>
      <c r="O2" s="194"/>
      <c r="P2" s="194"/>
      <c r="Q2" s="194"/>
      <c r="R2" s="194"/>
      <c r="S2" s="194"/>
      <c r="T2" s="194"/>
      <c r="U2" s="194"/>
      <c r="V2" s="194"/>
      <c r="AT2" s="17" t="s">
        <v>79</v>
      </c>
    </row>
    <row r="3" spans="2:46" ht="7" hidden="1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80</v>
      </c>
    </row>
    <row r="4" spans="2:46" ht="25" hidden="1" customHeight="1">
      <c r="B4" s="20"/>
      <c r="D4" s="21" t="s">
        <v>93</v>
      </c>
      <c r="L4" s="20"/>
      <c r="M4" s="85" t="s">
        <v>11</v>
      </c>
      <c r="AT4" s="17" t="s">
        <v>4</v>
      </c>
    </row>
    <row r="5" spans="2:46" ht="7" hidden="1" customHeight="1">
      <c r="B5" s="20"/>
      <c r="L5" s="20"/>
    </row>
    <row r="6" spans="2:46" ht="12" hidden="1" customHeight="1">
      <c r="B6" s="20"/>
      <c r="D6" s="27" t="s">
        <v>16</v>
      </c>
      <c r="L6" s="20"/>
    </row>
    <row r="7" spans="2:46" ht="16.5" hidden="1" customHeight="1">
      <c r="B7" s="20"/>
      <c r="E7" s="232" t="str">
        <f>'Rekapitulace stavby'!K6</f>
        <v>Chodník Nová Ves - Malenovice</v>
      </c>
      <c r="F7" s="233"/>
      <c r="G7" s="233"/>
      <c r="H7" s="233"/>
      <c r="L7" s="20"/>
    </row>
    <row r="8" spans="2:46" s="1" customFormat="1" ht="12" hidden="1" customHeight="1">
      <c r="B8" s="32"/>
      <c r="D8" s="27" t="s">
        <v>94</v>
      </c>
      <c r="L8" s="32"/>
    </row>
    <row r="9" spans="2:46" s="1" customFormat="1" ht="30" hidden="1" customHeight="1">
      <c r="B9" s="32"/>
      <c r="E9" s="216" t="s">
        <v>95</v>
      </c>
      <c r="F9" s="231"/>
      <c r="G9" s="231"/>
      <c r="H9" s="231"/>
      <c r="L9" s="32"/>
    </row>
    <row r="10" spans="2:46" s="1" customFormat="1" hidden="1">
      <c r="B10" s="32"/>
      <c r="L10" s="32"/>
    </row>
    <row r="11" spans="2:46" s="1" customFormat="1" ht="12" hidden="1" customHeight="1">
      <c r="B11" s="32"/>
      <c r="D11" s="27" t="s">
        <v>18</v>
      </c>
      <c r="F11" s="25" t="s">
        <v>3</v>
      </c>
      <c r="I11" s="27" t="s">
        <v>19</v>
      </c>
      <c r="J11" s="25" t="s">
        <v>3</v>
      </c>
      <c r="L11" s="32"/>
    </row>
    <row r="12" spans="2:46" s="1" customFormat="1" ht="12" hidden="1" customHeight="1">
      <c r="B12" s="32"/>
      <c r="D12" s="27" t="s">
        <v>20</v>
      </c>
      <c r="F12" s="25" t="s">
        <v>21</v>
      </c>
      <c r="I12" s="27" t="s">
        <v>22</v>
      </c>
      <c r="J12" s="49" t="str">
        <f>'Rekapitulace stavby'!AN8</f>
        <v>13. 1. 2025</v>
      </c>
      <c r="L12" s="32"/>
    </row>
    <row r="13" spans="2:46" s="1" customFormat="1" ht="10.75" hidden="1" customHeight="1">
      <c r="B13" s="32"/>
      <c r="L13" s="32"/>
    </row>
    <row r="14" spans="2:46" s="1" customFormat="1" ht="12" hidden="1" customHeight="1">
      <c r="B14" s="32"/>
      <c r="D14" s="27" t="s">
        <v>24</v>
      </c>
      <c r="I14" s="27" t="s">
        <v>25</v>
      </c>
      <c r="J14" s="25" t="s">
        <v>3</v>
      </c>
      <c r="L14" s="32"/>
    </row>
    <row r="15" spans="2:46" s="1" customFormat="1" ht="18" hidden="1" customHeight="1">
      <c r="B15" s="32"/>
      <c r="E15" s="25" t="s">
        <v>26</v>
      </c>
      <c r="I15" s="27" t="s">
        <v>27</v>
      </c>
      <c r="J15" s="25" t="s">
        <v>3</v>
      </c>
      <c r="L15" s="32"/>
    </row>
    <row r="16" spans="2:46" s="1" customFormat="1" ht="7" hidden="1" customHeight="1">
      <c r="B16" s="32"/>
      <c r="L16" s="32"/>
    </row>
    <row r="17" spans="2:12" s="1" customFormat="1" ht="12" hidden="1" customHeight="1">
      <c r="B17" s="32"/>
      <c r="D17" s="27" t="s">
        <v>28</v>
      </c>
      <c r="I17" s="27" t="s">
        <v>25</v>
      </c>
      <c r="J17" s="28" t="str">
        <f>'Rekapitulace stavby'!AN13</f>
        <v>14053349</v>
      </c>
      <c r="L17" s="32"/>
    </row>
    <row r="18" spans="2:12" s="1" customFormat="1" ht="18" hidden="1" customHeight="1">
      <c r="B18" s="32"/>
      <c r="E18" s="234" t="str">
        <f>'Rekapitulace stavby'!E14</f>
        <v>Verone synergy s.r.o.</v>
      </c>
      <c r="F18" s="205"/>
      <c r="G18" s="205"/>
      <c r="H18" s="205"/>
      <c r="I18" s="27" t="s">
        <v>27</v>
      </c>
      <c r="J18" s="28" t="str">
        <f>'Rekapitulace stavby'!AN14</f>
        <v>CZ14053349</v>
      </c>
      <c r="L18" s="32"/>
    </row>
    <row r="19" spans="2:12" s="1" customFormat="1" ht="7" hidden="1" customHeight="1">
      <c r="B19" s="32"/>
      <c r="L19" s="32"/>
    </row>
    <row r="20" spans="2:12" s="1" customFormat="1" ht="12" hidden="1" customHeight="1">
      <c r="B20" s="32"/>
      <c r="D20" s="27" t="s">
        <v>29</v>
      </c>
      <c r="I20" s="27" t="s">
        <v>25</v>
      </c>
      <c r="J20" s="25" t="s">
        <v>3</v>
      </c>
      <c r="L20" s="32"/>
    </row>
    <row r="21" spans="2:12" s="1" customFormat="1" ht="18" hidden="1" customHeight="1">
      <c r="B21" s="32"/>
      <c r="E21" s="25" t="s">
        <v>30</v>
      </c>
      <c r="I21" s="27" t="s">
        <v>27</v>
      </c>
      <c r="J21" s="25" t="s">
        <v>3</v>
      </c>
      <c r="L21" s="32"/>
    </row>
    <row r="22" spans="2:12" s="1" customFormat="1" ht="7" hidden="1" customHeight="1">
      <c r="B22" s="32"/>
      <c r="L22" s="32"/>
    </row>
    <row r="23" spans="2:12" s="1" customFormat="1" ht="12" hidden="1" customHeight="1">
      <c r="B23" s="32"/>
      <c r="D23" s="27" t="s">
        <v>32</v>
      </c>
      <c r="I23" s="27" t="s">
        <v>25</v>
      </c>
      <c r="J23" s="25" t="str">
        <f>IF('Rekapitulace stavby'!AN19="","",'Rekapitulace stavby'!AN19)</f>
        <v/>
      </c>
      <c r="L23" s="32"/>
    </row>
    <row r="24" spans="2:12" s="1" customFormat="1" ht="18" hidden="1" customHeight="1">
      <c r="B24" s="32"/>
      <c r="E24" s="25" t="str">
        <f>IF('Rekapitulace stavby'!E20="","",'Rekapitulace stavby'!E20)</f>
        <v xml:space="preserve"> </v>
      </c>
      <c r="I24" s="27" t="s">
        <v>27</v>
      </c>
      <c r="J24" s="25" t="str">
        <f>IF('Rekapitulace stavby'!AN20="","",'Rekapitulace stavby'!AN20)</f>
        <v/>
      </c>
      <c r="L24" s="32"/>
    </row>
    <row r="25" spans="2:12" s="1" customFormat="1" ht="7" hidden="1" customHeight="1">
      <c r="B25" s="32"/>
      <c r="L25" s="32"/>
    </row>
    <row r="26" spans="2:12" s="1" customFormat="1" ht="12" hidden="1" customHeight="1">
      <c r="B26" s="32"/>
      <c r="D26" s="27" t="s">
        <v>34</v>
      </c>
      <c r="L26" s="32"/>
    </row>
    <row r="27" spans="2:12" s="7" customFormat="1" ht="71.25" hidden="1" customHeight="1">
      <c r="B27" s="86"/>
      <c r="E27" s="209" t="s">
        <v>35</v>
      </c>
      <c r="F27" s="209"/>
      <c r="G27" s="209"/>
      <c r="H27" s="209"/>
      <c r="L27" s="86"/>
    </row>
    <row r="28" spans="2:12" s="1" customFormat="1" ht="7" hidden="1" customHeight="1">
      <c r="B28" s="32"/>
      <c r="L28" s="32"/>
    </row>
    <row r="29" spans="2:12" s="1" customFormat="1" ht="7" hidden="1" customHeight="1">
      <c r="B29" s="32"/>
      <c r="D29" s="50"/>
      <c r="E29" s="50"/>
      <c r="F29" s="50"/>
      <c r="G29" s="50"/>
      <c r="H29" s="50"/>
      <c r="I29" s="50"/>
      <c r="J29" s="50"/>
      <c r="K29" s="50"/>
      <c r="L29" s="32"/>
    </row>
    <row r="30" spans="2:12" s="1" customFormat="1" ht="25.4" hidden="1" customHeight="1">
      <c r="B30" s="32"/>
      <c r="D30" s="87" t="s">
        <v>36</v>
      </c>
      <c r="J30" s="63">
        <f>ROUND(J83, 2)</f>
        <v>3018367.03</v>
      </c>
      <c r="L30" s="32"/>
    </row>
    <row r="31" spans="2:12" s="1" customFormat="1" ht="7" hidden="1" customHeight="1">
      <c r="B31" s="32"/>
      <c r="D31" s="50"/>
      <c r="E31" s="50"/>
      <c r="F31" s="50"/>
      <c r="G31" s="50"/>
      <c r="H31" s="50"/>
      <c r="I31" s="50"/>
      <c r="J31" s="50"/>
      <c r="K31" s="50"/>
      <c r="L31" s="32"/>
    </row>
    <row r="32" spans="2:12" s="1" customFormat="1" ht="14.5" hidden="1" customHeight="1">
      <c r="B32" s="32"/>
      <c r="F32" s="35" t="s">
        <v>38</v>
      </c>
      <c r="I32" s="35" t="s">
        <v>37</v>
      </c>
      <c r="J32" s="35" t="s">
        <v>39</v>
      </c>
      <c r="L32" s="32"/>
    </row>
    <row r="33" spans="2:12" s="1" customFormat="1" ht="14.5" hidden="1" customHeight="1">
      <c r="B33" s="32"/>
      <c r="D33" s="52" t="s">
        <v>40</v>
      </c>
      <c r="E33" s="27" t="s">
        <v>41</v>
      </c>
      <c r="F33" s="88">
        <f>ROUND((SUM(BE83:BE307)),  2)</f>
        <v>3018367.03</v>
      </c>
      <c r="I33" s="89">
        <v>0.21</v>
      </c>
      <c r="J33" s="88">
        <f>ROUND(((SUM(BE83:BE307))*I33),  2)</f>
        <v>633857.07999999996</v>
      </c>
      <c r="L33" s="32"/>
    </row>
    <row r="34" spans="2:12" s="1" customFormat="1" ht="14.5" hidden="1" customHeight="1">
      <c r="B34" s="32"/>
      <c r="E34" s="27" t="s">
        <v>42</v>
      </c>
      <c r="F34" s="88">
        <f>ROUND((SUM(BF83:BF307)),  2)</f>
        <v>0</v>
      </c>
      <c r="I34" s="89">
        <v>0.15</v>
      </c>
      <c r="J34" s="88">
        <f>ROUND(((SUM(BF83:BF307))*I34),  2)</f>
        <v>0</v>
      </c>
      <c r="L34" s="32"/>
    </row>
    <row r="35" spans="2:12" s="1" customFormat="1" ht="14.5" hidden="1" customHeight="1">
      <c r="B35" s="32"/>
      <c r="E35" s="27" t="s">
        <v>43</v>
      </c>
      <c r="F35" s="88">
        <f>ROUND((SUM(BG83:BG307)),  2)</f>
        <v>0</v>
      </c>
      <c r="I35" s="89">
        <v>0.21</v>
      </c>
      <c r="J35" s="88">
        <f>0</f>
        <v>0</v>
      </c>
      <c r="L35" s="32"/>
    </row>
    <row r="36" spans="2:12" s="1" customFormat="1" ht="14.5" hidden="1" customHeight="1">
      <c r="B36" s="32"/>
      <c r="E36" s="27" t="s">
        <v>44</v>
      </c>
      <c r="F36" s="88">
        <f>ROUND((SUM(BH83:BH307)),  2)</f>
        <v>0</v>
      </c>
      <c r="I36" s="89">
        <v>0.15</v>
      </c>
      <c r="J36" s="88">
        <f>0</f>
        <v>0</v>
      </c>
      <c r="L36" s="32"/>
    </row>
    <row r="37" spans="2:12" s="1" customFormat="1" ht="14.5" hidden="1" customHeight="1">
      <c r="B37" s="32"/>
      <c r="E37" s="27" t="s">
        <v>45</v>
      </c>
      <c r="F37" s="88">
        <f>ROUND((SUM(BI83:BI307)),  2)</f>
        <v>0</v>
      </c>
      <c r="I37" s="89">
        <v>0</v>
      </c>
      <c r="J37" s="88">
        <f>0</f>
        <v>0</v>
      </c>
      <c r="L37" s="32"/>
    </row>
    <row r="38" spans="2:12" s="1" customFormat="1" ht="7" hidden="1" customHeight="1">
      <c r="B38" s="32"/>
      <c r="L38" s="32"/>
    </row>
    <row r="39" spans="2:12" s="1" customFormat="1" ht="25.4" hidden="1" customHeight="1">
      <c r="B39" s="32"/>
      <c r="C39" s="90"/>
      <c r="D39" s="91" t="s">
        <v>46</v>
      </c>
      <c r="E39" s="54"/>
      <c r="F39" s="54"/>
      <c r="G39" s="92" t="s">
        <v>47</v>
      </c>
      <c r="H39" s="93" t="s">
        <v>48</v>
      </c>
      <c r="I39" s="54"/>
      <c r="J39" s="94">
        <f>SUM(J30:J37)</f>
        <v>3652224.11</v>
      </c>
      <c r="K39" s="95"/>
      <c r="L39" s="32"/>
    </row>
    <row r="40" spans="2:12" s="1" customFormat="1" ht="14.5" hidden="1" customHeight="1">
      <c r="B40" s="41"/>
      <c r="C40" s="42"/>
      <c r="D40" s="42"/>
      <c r="E40" s="42"/>
      <c r="F40" s="42"/>
      <c r="G40" s="42"/>
      <c r="H40" s="42"/>
      <c r="I40" s="42"/>
      <c r="J40" s="42"/>
      <c r="K40" s="42"/>
      <c r="L40" s="32"/>
    </row>
    <row r="41" spans="2:12" hidden="1"/>
    <row r="42" spans="2:12" hidden="1"/>
    <row r="43" spans="2:12" hidden="1"/>
    <row r="44" spans="2:12" s="1" customFormat="1" ht="7" hidden="1" customHeight="1">
      <c r="B44" s="43"/>
      <c r="C44" s="44"/>
      <c r="D44" s="44"/>
      <c r="E44" s="44"/>
      <c r="F44" s="44"/>
      <c r="G44" s="44"/>
      <c r="H44" s="44"/>
      <c r="I44" s="44"/>
      <c r="J44" s="44"/>
      <c r="K44" s="44"/>
      <c r="L44" s="32"/>
    </row>
    <row r="45" spans="2:12" s="1" customFormat="1" ht="25" hidden="1" customHeight="1">
      <c r="B45" s="32"/>
      <c r="C45" s="21" t="s">
        <v>96</v>
      </c>
      <c r="L45" s="32"/>
    </row>
    <row r="46" spans="2:12" s="1" customFormat="1" ht="7" hidden="1" customHeight="1">
      <c r="B46" s="32"/>
      <c r="L46" s="32"/>
    </row>
    <row r="47" spans="2:12" s="1" customFormat="1" ht="12" hidden="1" customHeight="1">
      <c r="B47" s="32"/>
      <c r="C47" s="27" t="s">
        <v>16</v>
      </c>
      <c r="L47" s="32"/>
    </row>
    <row r="48" spans="2:12" s="1" customFormat="1" ht="16.5" hidden="1" customHeight="1">
      <c r="B48" s="32"/>
      <c r="E48" s="232" t="str">
        <f>E7</f>
        <v>Chodník Nová Ves - Malenovice</v>
      </c>
      <c r="F48" s="233"/>
      <c r="G48" s="233"/>
      <c r="H48" s="233"/>
      <c r="L48" s="32"/>
    </row>
    <row r="49" spans="2:47" s="1" customFormat="1" ht="12" hidden="1" customHeight="1">
      <c r="B49" s="32"/>
      <c r="C49" s="27" t="s">
        <v>94</v>
      </c>
      <c r="L49" s="32"/>
    </row>
    <row r="50" spans="2:47" s="1" customFormat="1" ht="30" hidden="1" customHeight="1">
      <c r="B50" s="32"/>
      <c r="E50" s="216" t="str">
        <f>E9</f>
        <v>SO 101a - Chodníky podél komunikace III/48418 - uznatelné náklady</v>
      </c>
      <c r="F50" s="231"/>
      <c r="G50" s="231"/>
      <c r="H50" s="231"/>
      <c r="L50" s="32"/>
    </row>
    <row r="51" spans="2:47" s="1" customFormat="1" ht="7" hidden="1" customHeight="1">
      <c r="B51" s="32"/>
      <c r="L51" s="32"/>
    </row>
    <row r="52" spans="2:47" s="1" customFormat="1" ht="12" hidden="1" customHeight="1">
      <c r="B52" s="32"/>
      <c r="C52" s="27" t="s">
        <v>20</v>
      </c>
      <c r="F52" s="25" t="str">
        <f>F12</f>
        <v>p.č. 1382/1, 1382/2  a 1382/3</v>
      </c>
      <c r="I52" s="27" t="s">
        <v>22</v>
      </c>
      <c r="J52" s="49" t="str">
        <f>IF(J12="","",J12)</f>
        <v>13. 1. 2025</v>
      </c>
      <c r="L52" s="32"/>
    </row>
    <row r="53" spans="2:47" s="1" customFormat="1" ht="7" hidden="1" customHeight="1">
      <c r="B53" s="32"/>
      <c r="L53" s="32"/>
    </row>
    <row r="54" spans="2:47" s="1" customFormat="1" ht="15.25" hidden="1" customHeight="1">
      <c r="B54" s="32"/>
      <c r="C54" s="27" t="s">
        <v>24</v>
      </c>
      <c r="F54" s="25" t="str">
        <f>E15</f>
        <v>Frýdlant nad Ostravicí, Náměstí 3, 739 11</v>
      </c>
      <c r="I54" s="27" t="s">
        <v>29</v>
      </c>
      <c r="J54" s="30" t="str">
        <f>E21</f>
        <v>VS Projekt s.r.o.</v>
      </c>
      <c r="L54" s="32"/>
    </row>
    <row r="55" spans="2:47" s="1" customFormat="1" ht="15.25" hidden="1" customHeight="1">
      <c r="B55" s="32"/>
      <c r="C55" s="27" t="s">
        <v>28</v>
      </c>
      <c r="F55" s="25" t="str">
        <f>IF(E18="","",E18)</f>
        <v>Verone synergy s.r.o.</v>
      </c>
      <c r="I55" s="27" t="s">
        <v>32</v>
      </c>
      <c r="J55" s="30" t="str">
        <f>E24</f>
        <v xml:space="preserve"> </v>
      </c>
      <c r="L55" s="32"/>
    </row>
    <row r="56" spans="2:47" s="1" customFormat="1" ht="10.4" hidden="1" customHeight="1">
      <c r="B56" s="32"/>
      <c r="L56" s="32"/>
    </row>
    <row r="57" spans="2:47" s="1" customFormat="1" ht="29.25" hidden="1" customHeight="1">
      <c r="B57" s="32"/>
      <c r="C57" s="96" t="s">
        <v>97</v>
      </c>
      <c r="D57" s="90"/>
      <c r="E57" s="90"/>
      <c r="F57" s="90"/>
      <c r="G57" s="90"/>
      <c r="H57" s="90"/>
      <c r="I57" s="90"/>
      <c r="J57" s="97" t="s">
        <v>98</v>
      </c>
      <c r="K57" s="90"/>
      <c r="L57" s="32"/>
    </row>
    <row r="58" spans="2:47" s="1" customFormat="1" ht="10.4" hidden="1" customHeight="1">
      <c r="B58" s="32"/>
      <c r="L58" s="32"/>
    </row>
    <row r="59" spans="2:47" s="1" customFormat="1" ht="22.75" hidden="1" customHeight="1">
      <c r="B59" s="32"/>
      <c r="C59" s="98" t="s">
        <v>68</v>
      </c>
      <c r="J59" s="63">
        <f>J83</f>
        <v>3018367.03</v>
      </c>
      <c r="L59" s="32"/>
      <c r="AU59" s="17" t="s">
        <v>99</v>
      </c>
    </row>
    <row r="60" spans="2:47" s="8" customFormat="1" ht="25" hidden="1" customHeight="1">
      <c r="B60" s="99"/>
      <c r="D60" s="100" t="s">
        <v>100</v>
      </c>
      <c r="E60" s="101"/>
      <c r="F60" s="101"/>
      <c r="G60" s="101"/>
      <c r="H60" s="101"/>
      <c r="I60" s="101"/>
      <c r="J60" s="102">
        <f>J84</f>
        <v>3018367.03</v>
      </c>
      <c r="L60" s="99"/>
    </row>
    <row r="61" spans="2:47" s="9" customFormat="1" ht="20.149999999999999" hidden="1" customHeight="1">
      <c r="B61" s="103"/>
      <c r="D61" s="104" t="s">
        <v>101</v>
      </c>
      <c r="E61" s="105"/>
      <c r="F61" s="105"/>
      <c r="G61" s="105"/>
      <c r="H61" s="105"/>
      <c r="I61" s="105"/>
      <c r="J61" s="106">
        <f>J85</f>
        <v>1677547.49</v>
      </c>
      <c r="L61" s="103"/>
    </row>
    <row r="62" spans="2:47" s="9" customFormat="1" ht="20.149999999999999" hidden="1" customHeight="1">
      <c r="B62" s="103"/>
      <c r="D62" s="104" t="s">
        <v>102</v>
      </c>
      <c r="E62" s="105"/>
      <c r="F62" s="105"/>
      <c r="G62" s="105"/>
      <c r="H62" s="105"/>
      <c r="I62" s="105"/>
      <c r="J62" s="106">
        <f>J221</f>
        <v>1229168.8699999999</v>
      </c>
      <c r="L62" s="103"/>
    </row>
    <row r="63" spans="2:47" s="9" customFormat="1" ht="20.149999999999999" hidden="1" customHeight="1">
      <c r="B63" s="103"/>
      <c r="D63" s="104" t="s">
        <v>103</v>
      </c>
      <c r="E63" s="105"/>
      <c r="F63" s="105"/>
      <c r="G63" s="105"/>
      <c r="H63" s="105"/>
      <c r="I63" s="105"/>
      <c r="J63" s="106">
        <f>J279</f>
        <v>111650.67</v>
      </c>
      <c r="L63" s="103"/>
    </row>
    <row r="64" spans="2:47" s="1" customFormat="1" ht="21.75" hidden="1" customHeight="1">
      <c r="B64" s="32"/>
      <c r="L64" s="32"/>
    </row>
    <row r="65" spans="2:12" s="1" customFormat="1" ht="7" hidden="1" customHeight="1">
      <c r="B65" s="41"/>
      <c r="C65" s="42"/>
      <c r="D65" s="42"/>
      <c r="E65" s="42"/>
      <c r="F65" s="42"/>
      <c r="G65" s="42"/>
      <c r="H65" s="42"/>
      <c r="I65" s="42"/>
      <c r="J65" s="42"/>
      <c r="K65" s="42"/>
      <c r="L65" s="32"/>
    </row>
    <row r="66" spans="2:12" hidden="1"/>
    <row r="67" spans="2:12" hidden="1"/>
    <row r="68" spans="2:12" hidden="1"/>
    <row r="69" spans="2:12" s="1" customFormat="1" ht="7" customHeight="1">
      <c r="B69" s="43"/>
      <c r="C69" s="44"/>
      <c r="D69" s="44"/>
      <c r="E69" s="44"/>
      <c r="F69" s="44"/>
      <c r="G69" s="44"/>
      <c r="H69" s="44"/>
      <c r="I69" s="44"/>
      <c r="J69" s="44"/>
      <c r="K69" s="44"/>
      <c r="L69" s="32"/>
    </row>
    <row r="70" spans="2:12" s="1" customFormat="1" ht="25" customHeight="1">
      <c r="B70" s="32"/>
      <c r="C70" s="21" t="s">
        <v>104</v>
      </c>
      <c r="L70" s="32"/>
    </row>
    <row r="71" spans="2:12" s="1" customFormat="1" ht="7" customHeight="1">
      <c r="B71" s="32"/>
      <c r="L71" s="32"/>
    </row>
    <row r="72" spans="2:12" s="1" customFormat="1" ht="12" customHeight="1">
      <c r="B72" s="32"/>
      <c r="C72" s="27" t="s">
        <v>16</v>
      </c>
      <c r="L72" s="32"/>
    </row>
    <row r="73" spans="2:12" s="1" customFormat="1" ht="16.5" customHeight="1">
      <c r="B73" s="32"/>
      <c r="E73" s="232" t="str">
        <f>E7</f>
        <v>Chodník Nová Ves - Malenovice</v>
      </c>
      <c r="F73" s="233"/>
      <c r="G73" s="233"/>
      <c r="H73" s="233"/>
      <c r="L73" s="32"/>
    </row>
    <row r="74" spans="2:12" s="1" customFormat="1" ht="12" customHeight="1">
      <c r="B74" s="32"/>
      <c r="C74" s="27" t="s">
        <v>94</v>
      </c>
      <c r="L74" s="32"/>
    </row>
    <row r="75" spans="2:12" s="1" customFormat="1" ht="30" customHeight="1">
      <c r="B75" s="32"/>
      <c r="E75" s="216" t="str">
        <f>E9</f>
        <v>SO 101a - Chodníky podél komunikace III/48418 - uznatelné náklady</v>
      </c>
      <c r="F75" s="231"/>
      <c r="G75" s="231"/>
      <c r="H75" s="231"/>
      <c r="L75" s="32"/>
    </row>
    <row r="76" spans="2:12" s="1" customFormat="1" ht="7" customHeight="1">
      <c r="B76" s="32"/>
      <c r="L76" s="32"/>
    </row>
    <row r="77" spans="2:12" s="1" customFormat="1" ht="12" customHeight="1">
      <c r="B77" s="32"/>
      <c r="C77" s="27" t="s">
        <v>20</v>
      </c>
      <c r="F77" s="25" t="str">
        <f>F12</f>
        <v>p.č. 1382/1, 1382/2  a 1382/3</v>
      </c>
      <c r="I77" s="27" t="s">
        <v>22</v>
      </c>
      <c r="J77" s="49" t="str">
        <f>IF(J12="","",J12)</f>
        <v>13. 1. 2025</v>
      </c>
      <c r="L77" s="32"/>
    </row>
    <row r="78" spans="2:12" s="1" customFormat="1" ht="7" customHeight="1">
      <c r="B78" s="32"/>
      <c r="L78" s="32"/>
    </row>
    <row r="79" spans="2:12" s="1" customFormat="1" ht="15.25" customHeight="1">
      <c r="B79" s="32"/>
      <c r="C79" s="27" t="s">
        <v>24</v>
      </c>
      <c r="F79" s="25" t="str">
        <f>E15</f>
        <v>Frýdlant nad Ostravicí, Náměstí 3, 739 11</v>
      </c>
      <c r="I79" s="27" t="s">
        <v>29</v>
      </c>
      <c r="J79" s="30" t="str">
        <f>E21</f>
        <v>VS Projekt s.r.o.</v>
      </c>
      <c r="L79" s="32"/>
    </row>
    <row r="80" spans="2:12" s="1" customFormat="1" ht="15.25" customHeight="1">
      <c r="B80" s="32"/>
      <c r="C80" s="27" t="s">
        <v>28</v>
      </c>
      <c r="F80" s="25" t="str">
        <f>IF(E18="","",E18)</f>
        <v>Verone synergy s.r.o.</v>
      </c>
      <c r="I80" s="27" t="s">
        <v>32</v>
      </c>
      <c r="J80" s="30" t="str">
        <f>E24</f>
        <v xml:space="preserve"> </v>
      </c>
      <c r="L80" s="32"/>
    </row>
    <row r="81" spans="2:65" s="1" customFormat="1" ht="10.4" customHeight="1">
      <c r="B81" s="32"/>
      <c r="L81" s="32"/>
    </row>
    <row r="82" spans="2:65" s="10" customFormat="1" ht="29.25" customHeight="1">
      <c r="B82" s="107"/>
      <c r="C82" s="108" t="s">
        <v>105</v>
      </c>
      <c r="D82" s="109" t="s">
        <v>55</v>
      </c>
      <c r="E82" s="109" t="s">
        <v>51</v>
      </c>
      <c r="F82" s="109" t="s">
        <v>52</v>
      </c>
      <c r="G82" s="109" t="s">
        <v>106</v>
      </c>
      <c r="H82" s="109" t="s">
        <v>107</v>
      </c>
      <c r="I82" s="109" t="s">
        <v>108</v>
      </c>
      <c r="J82" s="109" t="s">
        <v>98</v>
      </c>
      <c r="K82" s="110" t="s">
        <v>109</v>
      </c>
      <c r="L82" s="107"/>
      <c r="M82" s="56" t="s">
        <v>3</v>
      </c>
      <c r="N82" s="57" t="s">
        <v>40</v>
      </c>
      <c r="O82" s="57" t="s">
        <v>110</v>
      </c>
      <c r="P82" s="57" t="s">
        <v>111</v>
      </c>
      <c r="Q82" s="57" t="s">
        <v>112</v>
      </c>
      <c r="R82" s="57" t="s">
        <v>113</v>
      </c>
      <c r="S82" s="57" t="s">
        <v>114</v>
      </c>
      <c r="T82" s="58" t="s">
        <v>115</v>
      </c>
    </row>
    <row r="83" spans="2:65" s="1" customFormat="1" ht="22.75" customHeight="1">
      <c r="B83" s="32"/>
      <c r="C83" s="61" t="s">
        <v>116</v>
      </c>
      <c r="J83" s="111">
        <f>BK83</f>
        <v>3018367.03</v>
      </c>
      <c r="L83" s="32"/>
      <c r="M83" s="59"/>
      <c r="N83" s="50"/>
      <c r="O83" s="50"/>
      <c r="P83" s="112">
        <f>P84</f>
        <v>0</v>
      </c>
      <c r="Q83" s="50"/>
      <c r="R83" s="112">
        <f>R84</f>
        <v>2723.7978315599998</v>
      </c>
      <c r="S83" s="50"/>
      <c r="T83" s="113">
        <f>T84</f>
        <v>250.48999999999998</v>
      </c>
      <c r="AT83" s="17" t="s">
        <v>69</v>
      </c>
      <c r="AU83" s="17" t="s">
        <v>99</v>
      </c>
      <c r="BK83" s="114">
        <f>BK84</f>
        <v>3018367.03</v>
      </c>
    </row>
    <row r="84" spans="2:65" s="11" customFormat="1" ht="26.15" customHeight="1">
      <c r="B84" s="115"/>
      <c r="D84" s="116" t="s">
        <v>69</v>
      </c>
      <c r="E84" s="117" t="s">
        <v>117</v>
      </c>
      <c r="F84" s="117" t="s">
        <v>118</v>
      </c>
      <c r="I84" s="118"/>
      <c r="J84" s="119">
        <f>BK84</f>
        <v>3018367.03</v>
      </c>
      <c r="L84" s="115"/>
      <c r="M84" s="120"/>
      <c r="P84" s="121">
        <f>P85+P221+P279</f>
        <v>0</v>
      </c>
      <c r="R84" s="121">
        <f>R85+R221+R279</f>
        <v>2723.7978315599998</v>
      </c>
      <c r="T84" s="122">
        <f>T85+T221+T279</f>
        <v>250.48999999999998</v>
      </c>
      <c r="AR84" s="116" t="s">
        <v>78</v>
      </c>
      <c r="AT84" s="123" t="s">
        <v>69</v>
      </c>
      <c r="AU84" s="123" t="s">
        <v>70</v>
      </c>
      <c r="AY84" s="116" t="s">
        <v>119</v>
      </c>
      <c r="BK84" s="124">
        <f>BK85+BK221+BK279</f>
        <v>3018367.03</v>
      </c>
    </row>
    <row r="85" spans="2:65" s="11" customFormat="1" ht="22.75" customHeight="1">
      <c r="B85" s="115"/>
      <c r="D85" s="116" t="s">
        <v>69</v>
      </c>
      <c r="E85" s="125" t="s">
        <v>78</v>
      </c>
      <c r="F85" s="125" t="s">
        <v>120</v>
      </c>
      <c r="I85" s="118"/>
      <c r="J85" s="126">
        <f>BK85</f>
        <v>1677547.49</v>
      </c>
      <c r="L85" s="115"/>
      <c r="M85" s="120"/>
      <c r="P85" s="121">
        <f>SUM(P86:P220)</f>
        <v>0</v>
      </c>
      <c r="R85" s="121">
        <f>SUM(R86:R220)</f>
        <v>2433.3310515599997</v>
      </c>
      <c r="T85" s="122">
        <f>SUM(T86:T220)</f>
        <v>250.48999999999998</v>
      </c>
      <c r="AR85" s="116" t="s">
        <v>78</v>
      </c>
      <c r="AT85" s="123" t="s">
        <v>69</v>
      </c>
      <c r="AU85" s="123" t="s">
        <v>78</v>
      </c>
      <c r="AY85" s="116" t="s">
        <v>119</v>
      </c>
      <c r="BK85" s="124">
        <f>SUM(BK86:BK220)</f>
        <v>1677547.49</v>
      </c>
    </row>
    <row r="86" spans="2:65" s="1" customFormat="1" ht="37.75" customHeight="1">
      <c r="B86" s="127"/>
      <c r="C86" s="128" t="s">
        <v>78</v>
      </c>
      <c r="D86" s="128" t="s">
        <v>121</v>
      </c>
      <c r="E86" s="129" t="s">
        <v>122</v>
      </c>
      <c r="F86" s="130" t="s">
        <v>123</v>
      </c>
      <c r="G86" s="131" t="s">
        <v>124</v>
      </c>
      <c r="H86" s="132">
        <v>1</v>
      </c>
      <c r="I86" s="133">
        <v>1980</v>
      </c>
      <c r="J86" s="134">
        <f>ROUND(I86*H86,2)</f>
        <v>1980</v>
      </c>
      <c r="K86" s="130" t="s">
        <v>125</v>
      </c>
      <c r="L86" s="32"/>
      <c r="M86" s="135" t="s">
        <v>3</v>
      </c>
      <c r="N86" s="136" t="s">
        <v>41</v>
      </c>
      <c r="P86" s="137">
        <f>O86*H86</f>
        <v>0</v>
      </c>
      <c r="Q86" s="137">
        <v>0</v>
      </c>
      <c r="R86" s="137">
        <f>Q86*H86</f>
        <v>0</v>
      </c>
      <c r="S86" s="137">
        <v>0</v>
      </c>
      <c r="T86" s="138">
        <f>S86*H86</f>
        <v>0</v>
      </c>
      <c r="AR86" s="139" t="s">
        <v>126</v>
      </c>
      <c r="AT86" s="139" t="s">
        <v>121</v>
      </c>
      <c r="AU86" s="139" t="s">
        <v>80</v>
      </c>
      <c r="AY86" s="17" t="s">
        <v>119</v>
      </c>
      <c r="BE86" s="140">
        <f>IF(N86="základní",J86,0)</f>
        <v>1980</v>
      </c>
      <c r="BF86" s="140">
        <f>IF(N86="snížená",J86,0)</f>
        <v>0</v>
      </c>
      <c r="BG86" s="140">
        <f>IF(N86="zákl. přenesená",J86,0)</f>
        <v>0</v>
      </c>
      <c r="BH86" s="140">
        <f>IF(N86="sníž. přenesená",J86,0)</f>
        <v>0</v>
      </c>
      <c r="BI86" s="140">
        <f>IF(N86="nulová",J86,0)</f>
        <v>0</v>
      </c>
      <c r="BJ86" s="17" t="s">
        <v>78</v>
      </c>
      <c r="BK86" s="140">
        <f>ROUND(I86*H86,2)</f>
        <v>1980</v>
      </c>
      <c r="BL86" s="17" t="s">
        <v>126</v>
      </c>
      <c r="BM86" s="139" t="s">
        <v>127</v>
      </c>
    </row>
    <row r="87" spans="2:65" s="1" customFormat="1">
      <c r="B87" s="32"/>
      <c r="D87" s="141" t="s">
        <v>128</v>
      </c>
      <c r="F87" s="142" t="s">
        <v>129</v>
      </c>
      <c r="I87" s="143"/>
      <c r="L87" s="32"/>
      <c r="M87" s="144"/>
      <c r="T87" s="53"/>
      <c r="AT87" s="17" t="s">
        <v>128</v>
      </c>
      <c r="AU87" s="17" t="s">
        <v>80</v>
      </c>
    </row>
    <row r="88" spans="2:65" s="12" customFormat="1">
      <c r="B88" s="145"/>
      <c r="D88" s="146" t="s">
        <v>130</v>
      </c>
      <c r="E88" s="147" t="s">
        <v>3</v>
      </c>
      <c r="F88" s="148" t="s">
        <v>131</v>
      </c>
      <c r="H88" s="147" t="s">
        <v>3</v>
      </c>
      <c r="I88" s="149"/>
      <c r="L88" s="145"/>
      <c r="M88" s="150"/>
      <c r="T88" s="151"/>
      <c r="AT88" s="147" t="s">
        <v>130</v>
      </c>
      <c r="AU88" s="147" t="s">
        <v>80</v>
      </c>
      <c r="AV88" s="12" t="s">
        <v>78</v>
      </c>
      <c r="AW88" s="12" t="s">
        <v>31</v>
      </c>
      <c r="AX88" s="12" t="s">
        <v>70</v>
      </c>
      <c r="AY88" s="147" t="s">
        <v>119</v>
      </c>
    </row>
    <row r="89" spans="2:65" s="13" customFormat="1">
      <c r="B89" s="152"/>
      <c r="D89" s="146" t="s">
        <v>130</v>
      </c>
      <c r="E89" s="153" t="s">
        <v>3</v>
      </c>
      <c r="F89" s="154" t="s">
        <v>78</v>
      </c>
      <c r="H89" s="155">
        <v>1</v>
      </c>
      <c r="I89" s="156"/>
      <c r="L89" s="152"/>
      <c r="M89" s="157"/>
      <c r="T89" s="158"/>
      <c r="AT89" s="153" t="s">
        <v>130</v>
      </c>
      <c r="AU89" s="153" t="s">
        <v>80</v>
      </c>
      <c r="AV89" s="13" t="s">
        <v>80</v>
      </c>
      <c r="AW89" s="13" t="s">
        <v>31</v>
      </c>
      <c r="AX89" s="13" t="s">
        <v>70</v>
      </c>
      <c r="AY89" s="153" t="s">
        <v>119</v>
      </c>
    </row>
    <row r="90" spans="2:65" s="14" customFormat="1">
      <c r="B90" s="159"/>
      <c r="D90" s="146" t="s">
        <v>130</v>
      </c>
      <c r="E90" s="160" t="s">
        <v>3</v>
      </c>
      <c r="F90" s="161" t="s">
        <v>132</v>
      </c>
      <c r="H90" s="162">
        <v>1</v>
      </c>
      <c r="I90" s="163"/>
      <c r="L90" s="159"/>
      <c r="M90" s="164"/>
      <c r="T90" s="165"/>
      <c r="AT90" s="160" t="s">
        <v>130</v>
      </c>
      <c r="AU90" s="160" t="s">
        <v>80</v>
      </c>
      <c r="AV90" s="14" t="s">
        <v>126</v>
      </c>
      <c r="AW90" s="14" t="s">
        <v>31</v>
      </c>
      <c r="AX90" s="14" t="s">
        <v>78</v>
      </c>
      <c r="AY90" s="160" t="s">
        <v>119</v>
      </c>
    </row>
    <row r="91" spans="2:65" s="1" customFormat="1" ht="37.75" customHeight="1">
      <c r="B91" s="127"/>
      <c r="C91" s="128" t="s">
        <v>80</v>
      </c>
      <c r="D91" s="128" t="s">
        <v>121</v>
      </c>
      <c r="E91" s="129" t="s">
        <v>133</v>
      </c>
      <c r="F91" s="130" t="s">
        <v>134</v>
      </c>
      <c r="G91" s="131" t="s">
        <v>135</v>
      </c>
      <c r="H91" s="132">
        <v>1</v>
      </c>
      <c r="I91" s="133">
        <v>1980</v>
      </c>
      <c r="J91" s="134">
        <f>ROUND(I91*H91,2)</f>
        <v>1980</v>
      </c>
      <c r="K91" s="130" t="s">
        <v>136</v>
      </c>
      <c r="L91" s="32"/>
      <c r="M91" s="135" t="s">
        <v>3</v>
      </c>
      <c r="N91" s="136" t="s">
        <v>41</v>
      </c>
      <c r="P91" s="137">
        <f>O91*H91</f>
        <v>0</v>
      </c>
      <c r="Q91" s="137">
        <v>0</v>
      </c>
      <c r="R91" s="137">
        <f>Q91*H91</f>
        <v>0</v>
      </c>
      <c r="S91" s="137">
        <v>0</v>
      </c>
      <c r="T91" s="138">
        <f>S91*H91</f>
        <v>0</v>
      </c>
      <c r="AR91" s="139" t="s">
        <v>126</v>
      </c>
      <c r="AT91" s="139" t="s">
        <v>121</v>
      </c>
      <c r="AU91" s="139" t="s">
        <v>80</v>
      </c>
      <c r="AY91" s="17" t="s">
        <v>119</v>
      </c>
      <c r="BE91" s="140">
        <f>IF(N91="základní",J91,0)</f>
        <v>1980</v>
      </c>
      <c r="BF91" s="140">
        <f>IF(N91="snížená",J91,0)</f>
        <v>0</v>
      </c>
      <c r="BG91" s="140">
        <f>IF(N91="zákl. přenesená",J91,0)</f>
        <v>0</v>
      </c>
      <c r="BH91" s="140">
        <f>IF(N91="sníž. přenesená",J91,0)</f>
        <v>0</v>
      </c>
      <c r="BI91" s="140">
        <f>IF(N91="nulová",J91,0)</f>
        <v>0</v>
      </c>
      <c r="BJ91" s="17" t="s">
        <v>78</v>
      </c>
      <c r="BK91" s="140">
        <f>ROUND(I91*H91,2)</f>
        <v>1980</v>
      </c>
      <c r="BL91" s="17" t="s">
        <v>126</v>
      </c>
      <c r="BM91" s="139" t="s">
        <v>137</v>
      </c>
    </row>
    <row r="92" spans="2:65" s="12" customFormat="1">
      <c r="B92" s="145"/>
      <c r="D92" s="146" t="s">
        <v>130</v>
      </c>
      <c r="E92" s="147" t="s">
        <v>3</v>
      </c>
      <c r="F92" s="148" t="s">
        <v>131</v>
      </c>
      <c r="H92" s="147" t="s">
        <v>3</v>
      </c>
      <c r="I92" s="149"/>
      <c r="L92" s="145"/>
      <c r="M92" s="150"/>
      <c r="T92" s="151"/>
      <c r="AT92" s="147" t="s">
        <v>130</v>
      </c>
      <c r="AU92" s="147" t="s">
        <v>80</v>
      </c>
      <c r="AV92" s="12" t="s">
        <v>78</v>
      </c>
      <c r="AW92" s="12" t="s">
        <v>31</v>
      </c>
      <c r="AX92" s="12" t="s">
        <v>70</v>
      </c>
      <c r="AY92" s="147" t="s">
        <v>119</v>
      </c>
    </row>
    <row r="93" spans="2:65" s="13" customFormat="1">
      <c r="B93" s="152"/>
      <c r="D93" s="146" t="s">
        <v>130</v>
      </c>
      <c r="E93" s="153" t="s">
        <v>3</v>
      </c>
      <c r="F93" s="154" t="s">
        <v>78</v>
      </c>
      <c r="H93" s="155">
        <v>1</v>
      </c>
      <c r="I93" s="156"/>
      <c r="L93" s="152"/>
      <c r="M93" s="157"/>
      <c r="T93" s="158"/>
      <c r="AT93" s="153" t="s">
        <v>130</v>
      </c>
      <c r="AU93" s="153" t="s">
        <v>80</v>
      </c>
      <c r="AV93" s="13" t="s">
        <v>80</v>
      </c>
      <c r="AW93" s="13" t="s">
        <v>31</v>
      </c>
      <c r="AX93" s="13" t="s">
        <v>70</v>
      </c>
      <c r="AY93" s="153" t="s">
        <v>119</v>
      </c>
    </row>
    <row r="94" spans="2:65" s="14" customFormat="1">
      <c r="B94" s="159"/>
      <c r="D94" s="146" t="s">
        <v>130</v>
      </c>
      <c r="E94" s="160" t="s">
        <v>3</v>
      </c>
      <c r="F94" s="161" t="s">
        <v>132</v>
      </c>
      <c r="H94" s="162">
        <v>1</v>
      </c>
      <c r="I94" s="163"/>
      <c r="L94" s="159"/>
      <c r="M94" s="164"/>
      <c r="T94" s="165"/>
      <c r="AT94" s="160" t="s">
        <v>130</v>
      </c>
      <c r="AU94" s="160" t="s">
        <v>80</v>
      </c>
      <c r="AV94" s="14" t="s">
        <v>126</v>
      </c>
      <c r="AW94" s="14" t="s">
        <v>31</v>
      </c>
      <c r="AX94" s="14" t="s">
        <v>78</v>
      </c>
      <c r="AY94" s="160" t="s">
        <v>119</v>
      </c>
    </row>
    <row r="95" spans="2:65" s="1" customFormat="1" ht="24.25" customHeight="1">
      <c r="B95" s="127"/>
      <c r="C95" s="128" t="s">
        <v>138</v>
      </c>
      <c r="D95" s="128" t="s">
        <v>121</v>
      </c>
      <c r="E95" s="129" t="s">
        <v>139</v>
      </c>
      <c r="F95" s="130" t="s">
        <v>140</v>
      </c>
      <c r="G95" s="131" t="s">
        <v>141</v>
      </c>
      <c r="H95" s="132">
        <v>1</v>
      </c>
      <c r="I95" s="133">
        <v>1100</v>
      </c>
      <c r="J95" s="134">
        <f>ROUND(I95*H95,2)</f>
        <v>1100</v>
      </c>
      <c r="K95" s="130" t="s">
        <v>136</v>
      </c>
      <c r="L95" s="32"/>
      <c r="M95" s="135" t="s">
        <v>3</v>
      </c>
      <c r="N95" s="136" t="s">
        <v>41</v>
      </c>
      <c r="P95" s="137">
        <f>O95*H95</f>
        <v>0</v>
      </c>
      <c r="Q95" s="137">
        <v>0</v>
      </c>
      <c r="R95" s="137">
        <f>Q95*H95</f>
        <v>0</v>
      </c>
      <c r="S95" s="137">
        <v>0</v>
      </c>
      <c r="T95" s="138">
        <f>S95*H95</f>
        <v>0</v>
      </c>
      <c r="AR95" s="139" t="s">
        <v>126</v>
      </c>
      <c r="AT95" s="139" t="s">
        <v>121</v>
      </c>
      <c r="AU95" s="139" t="s">
        <v>80</v>
      </c>
      <c r="AY95" s="17" t="s">
        <v>119</v>
      </c>
      <c r="BE95" s="140">
        <f>IF(N95="základní",J95,0)</f>
        <v>1100</v>
      </c>
      <c r="BF95" s="140">
        <f>IF(N95="snížená",J95,0)</f>
        <v>0</v>
      </c>
      <c r="BG95" s="140">
        <f>IF(N95="zákl. přenesená",J95,0)</f>
        <v>0</v>
      </c>
      <c r="BH95" s="140">
        <f>IF(N95="sníž. přenesená",J95,0)</f>
        <v>0</v>
      </c>
      <c r="BI95" s="140">
        <f>IF(N95="nulová",J95,0)</f>
        <v>0</v>
      </c>
      <c r="BJ95" s="17" t="s">
        <v>78</v>
      </c>
      <c r="BK95" s="140">
        <f>ROUND(I95*H95,2)</f>
        <v>1100</v>
      </c>
      <c r="BL95" s="17" t="s">
        <v>126</v>
      </c>
      <c r="BM95" s="139" t="s">
        <v>142</v>
      </c>
    </row>
    <row r="96" spans="2:65" s="1" customFormat="1" ht="49" customHeight="1">
      <c r="B96" s="127"/>
      <c r="C96" s="128" t="s">
        <v>126</v>
      </c>
      <c r="D96" s="128" t="s">
        <v>121</v>
      </c>
      <c r="E96" s="129" t="s">
        <v>143</v>
      </c>
      <c r="F96" s="130" t="s">
        <v>144</v>
      </c>
      <c r="G96" s="131" t="s">
        <v>145</v>
      </c>
      <c r="H96" s="132">
        <v>53</v>
      </c>
      <c r="I96" s="133">
        <v>120</v>
      </c>
      <c r="J96" s="134">
        <f>ROUND(I96*H96,2)</f>
        <v>6360</v>
      </c>
      <c r="K96" s="130" t="s">
        <v>125</v>
      </c>
      <c r="L96" s="32"/>
      <c r="M96" s="135" t="s">
        <v>3</v>
      </c>
      <c r="N96" s="136" t="s">
        <v>41</v>
      </c>
      <c r="P96" s="137">
        <f>O96*H96</f>
        <v>0</v>
      </c>
      <c r="Q96" s="137">
        <v>0</v>
      </c>
      <c r="R96" s="137">
        <f>Q96*H96</f>
        <v>0</v>
      </c>
      <c r="S96" s="137">
        <v>0.20499999999999999</v>
      </c>
      <c r="T96" s="138">
        <f>S96*H96</f>
        <v>10.865</v>
      </c>
      <c r="AR96" s="139" t="s">
        <v>126</v>
      </c>
      <c r="AT96" s="139" t="s">
        <v>121</v>
      </c>
      <c r="AU96" s="139" t="s">
        <v>80</v>
      </c>
      <c r="AY96" s="17" t="s">
        <v>119</v>
      </c>
      <c r="BE96" s="140">
        <f>IF(N96="základní",J96,0)</f>
        <v>6360</v>
      </c>
      <c r="BF96" s="140">
        <f>IF(N96="snížená",J96,0)</f>
        <v>0</v>
      </c>
      <c r="BG96" s="140">
        <f>IF(N96="zákl. přenesená",J96,0)</f>
        <v>0</v>
      </c>
      <c r="BH96" s="140">
        <f>IF(N96="sníž. přenesená",J96,0)</f>
        <v>0</v>
      </c>
      <c r="BI96" s="140">
        <f>IF(N96="nulová",J96,0)</f>
        <v>0</v>
      </c>
      <c r="BJ96" s="17" t="s">
        <v>78</v>
      </c>
      <c r="BK96" s="140">
        <f>ROUND(I96*H96,2)</f>
        <v>6360</v>
      </c>
      <c r="BL96" s="17" t="s">
        <v>126</v>
      </c>
      <c r="BM96" s="139" t="s">
        <v>146</v>
      </c>
    </row>
    <row r="97" spans="2:65" s="1" customFormat="1">
      <c r="B97" s="32"/>
      <c r="D97" s="141" t="s">
        <v>128</v>
      </c>
      <c r="F97" s="142" t="s">
        <v>147</v>
      </c>
      <c r="I97" s="143"/>
      <c r="L97" s="32"/>
      <c r="M97" s="144"/>
      <c r="T97" s="53"/>
      <c r="AT97" s="17" t="s">
        <v>128</v>
      </c>
      <c r="AU97" s="17" t="s">
        <v>80</v>
      </c>
    </row>
    <row r="98" spans="2:65" s="12" customFormat="1">
      <c r="B98" s="145"/>
      <c r="D98" s="146" t="s">
        <v>130</v>
      </c>
      <c r="E98" s="147" t="s">
        <v>3</v>
      </c>
      <c r="F98" s="148" t="s">
        <v>131</v>
      </c>
      <c r="H98" s="147" t="s">
        <v>3</v>
      </c>
      <c r="I98" s="149"/>
      <c r="L98" s="145"/>
      <c r="M98" s="150"/>
      <c r="T98" s="151"/>
      <c r="AT98" s="147" t="s">
        <v>130</v>
      </c>
      <c r="AU98" s="147" t="s">
        <v>80</v>
      </c>
      <c r="AV98" s="12" t="s">
        <v>78</v>
      </c>
      <c r="AW98" s="12" t="s">
        <v>31</v>
      </c>
      <c r="AX98" s="12" t="s">
        <v>70</v>
      </c>
      <c r="AY98" s="147" t="s">
        <v>119</v>
      </c>
    </row>
    <row r="99" spans="2:65" s="13" customFormat="1">
      <c r="B99" s="152"/>
      <c r="D99" s="146" t="s">
        <v>130</v>
      </c>
      <c r="E99" s="153" t="s">
        <v>3</v>
      </c>
      <c r="F99" s="154" t="s">
        <v>148</v>
      </c>
      <c r="H99" s="155">
        <v>53</v>
      </c>
      <c r="I99" s="156"/>
      <c r="L99" s="152"/>
      <c r="M99" s="157"/>
      <c r="T99" s="158"/>
      <c r="AT99" s="153" t="s">
        <v>130</v>
      </c>
      <c r="AU99" s="153" t="s">
        <v>80</v>
      </c>
      <c r="AV99" s="13" t="s">
        <v>80</v>
      </c>
      <c r="AW99" s="13" t="s">
        <v>31</v>
      </c>
      <c r="AX99" s="13" t="s">
        <v>70</v>
      </c>
      <c r="AY99" s="153" t="s">
        <v>119</v>
      </c>
    </row>
    <row r="100" spans="2:65" s="14" customFormat="1">
      <c r="B100" s="159"/>
      <c r="D100" s="146" t="s">
        <v>130</v>
      </c>
      <c r="E100" s="160" t="s">
        <v>3</v>
      </c>
      <c r="F100" s="161" t="s">
        <v>132</v>
      </c>
      <c r="H100" s="162">
        <v>53</v>
      </c>
      <c r="I100" s="163"/>
      <c r="L100" s="159"/>
      <c r="M100" s="164"/>
      <c r="T100" s="165"/>
      <c r="AT100" s="160" t="s">
        <v>130</v>
      </c>
      <c r="AU100" s="160" t="s">
        <v>80</v>
      </c>
      <c r="AV100" s="14" t="s">
        <v>126</v>
      </c>
      <c r="AW100" s="14" t="s">
        <v>31</v>
      </c>
      <c r="AX100" s="14" t="s">
        <v>78</v>
      </c>
      <c r="AY100" s="160" t="s">
        <v>119</v>
      </c>
    </row>
    <row r="101" spans="2:65" s="1" customFormat="1" ht="62.9" customHeight="1">
      <c r="B101" s="127"/>
      <c r="C101" s="128" t="s">
        <v>149</v>
      </c>
      <c r="D101" s="128" t="s">
        <v>121</v>
      </c>
      <c r="E101" s="129" t="s">
        <v>150</v>
      </c>
      <c r="F101" s="130" t="s">
        <v>151</v>
      </c>
      <c r="G101" s="131" t="s">
        <v>135</v>
      </c>
      <c r="H101" s="132">
        <v>160</v>
      </c>
      <c r="I101" s="133">
        <v>100</v>
      </c>
      <c r="J101" s="134">
        <f>ROUND(I101*H101,2)</f>
        <v>16000</v>
      </c>
      <c r="K101" s="130" t="s">
        <v>125</v>
      </c>
      <c r="L101" s="32"/>
      <c r="M101" s="135" t="s">
        <v>3</v>
      </c>
      <c r="N101" s="136" t="s">
        <v>41</v>
      </c>
      <c r="P101" s="137">
        <f>O101*H101</f>
        <v>0</v>
      </c>
      <c r="Q101" s="137">
        <v>0</v>
      </c>
      <c r="R101" s="137">
        <f>Q101*H101</f>
        <v>0</v>
      </c>
      <c r="S101" s="137">
        <v>0.29499999999999998</v>
      </c>
      <c r="T101" s="138">
        <f>S101*H101</f>
        <v>47.199999999999996</v>
      </c>
      <c r="AR101" s="139" t="s">
        <v>126</v>
      </c>
      <c r="AT101" s="139" t="s">
        <v>121</v>
      </c>
      <c r="AU101" s="139" t="s">
        <v>80</v>
      </c>
      <c r="AY101" s="17" t="s">
        <v>119</v>
      </c>
      <c r="BE101" s="140">
        <f>IF(N101="základní",J101,0)</f>
        <v>16000</v>
      </c>
      <c r="BF101" s="140">
        <f>IF(N101="snížená",J101,0)</f>
        <v>0</v>
      </c>
      <c r="BG101" s="140">
        <f>IF(N101="zákl. přenesená",J101,0)</f>
        <v>0</v>
      </c>
      <c r="BH101" s="140">
        <f>IF(N101="sníž. přenesená",J101,0)</f>
        <v>0</v>
      </c>
      <c r="BI101" s="140">
        <f>IF(N101="nulová",J101,0)</f>
        <v>0</v>
      </c>
      <c r="BJ101" s="17" t="s">
        <v>78</v>
      </c>
      <c r="BK101" s="140">
        <f>ROUND(I101*H101,2)</f>
        <v>16000</v>
      </c>
      <c r="BL101" s="17" t="s">
        <v>126</v>
      </c>
      <c r="BM101" s="139" t="s">
        <v>152</v>
      </c>
    </row>
    <row r="102" spans="2:65" s="1" customFormat="1">
      <c r="B102" s="32"/>
      <c r="D102" s="141" t="s">
        <v>128</v>
      </c>
      <c r="F102" s="142" t="s">
        <v>153</v>
      </c>
      <c r="I102" s="143"/>
      <c r="L102" s="32"/>
      <c r="M102" s="144"/>
      <c r="T102" s="53"/>
      <c r="AT102" s="17" t="s">
        <v>128</v>
      </c>
      <c r="AU102" s="17" t="s">
        <v>80</v>
      </c>
    </row>
    <row r="103" spans="2:65" s="12" customFormat="1">
      <c r="B103" s="145"/>
      <c r="D103" s="146" t="s">
        <v>130</v>
      </c>
      <c r="E103" s="147" t="s">
        <v>3</v>
      </c>
      <c r="F103" s="148" t="s">
        <v>131</v>
      </c>
      <c r="H103" s="147" t="s">
        <v>3</v>
      </c>
      <c r="I103" s="149"/>
      <c r="L103" s="145"/>
      <c r="M103" s="150"/>
      <c r="T103" s="151"/>
      <c r="AT103" s="147" t="s">
        <v>130</v>
      </c>
      <c r="AU103" s="147" t="s">
        <v>80</v>
      </c>
      <c r="AV103" s="12" t="s">
        <v>78</v>
      </c>
      <c r="AW103" s="12" t="s">
        <v>31</v>
      </c>
      <c r="AX103" s="12" t="s">
        <v>70</v>
      </c>
      <c r="AY103" s="147" t="s">
        <v>119</v>
      </c>
    </row>
    <row r="104" spans="2:65" s="13" customFormat="1">
      <c r="B104" s="152"/>
      <c r="D104" s="146" t="s">
        <v>130</v>
      </c>
      <c r="E104" s="153" t="s">
        <v>3</v>
      </c>
      <c r="F104" s="154" t="s">
        <v>154</v>
      </c>
      <c r="H104" s="155">
        <v>160</v>
      </c>
      <c r="I104" s="156"/>
      <c r="L104" s="152"/>
      <c r="M104" s="157"/>
      <c r="T104" s="158"/>
      <c r="AT104" s="153" t="s">
        <v>130</v>
      </c>
      <c r="AU104" s="153" t="s">
        <v>80</v>
      </c>
      <c r="AV104" s="13" t="s">
        <v>80</v>
      </c>
      <c r="AW104" s="13" t="s">
        <v>31</v>
      </c>
      <c r="AX104" s="13" t="s">
        <v>70</v>
      </c>
      <c r="AY104" s="153" t="s">
        <v>119</v>
      </c>
    </row>
    <row r="105" spans="2:65" s="14" customFormat="1">
      <c r="B105" s="159"/>
      <c r="D105" s="146" t="s">
        <v>130</v>
      </c>
      <c r="E105" s="160" t="s">
        <v>3</v>
      </c>
      <c r="F105" s="161" t="s">
        <v>132</v>
      </c>
      <c r="H105" s="162">
        <v>160</v>
      </c>
      <c r="I105" s="163"/>
      <c r="L105" s="159"/>
      <c r="M105" s="164"/>
      <c r="T105" s="165"/>
      <c r="AT105" s="160" t="s">
        <v>130</v>
      </c>
      <c r="AU105" s="160" t="s">
        <v>80</v>
      </c>
      <c r="AV105" s="14" t="s">
        <v>126</v>
      </c>
      <c r="AW105" s="14" t="s">
        <v>31</v>
      </c>
      <c r="AX105" s="14" t="s">
        <v>78</v>
      </c>
      <c r="AY105" s="160" t="s">
        <v>119</v>
      </c>
    </row>
    <row r="106" spans="2:65" s="1" customFormat="1" ht="66.75" customHeight="1">
      <c r="B106" s="127"/>
      <c r="C106" s="128" t="s">
        <v>155</v>
      </c>
      <c r="D106" s="128" t="s">
        <v>121</v>
      </c>
      <c r="E106" s="129" t="s">
        <v>156</v>
      </c>
      <c r="F106" s="130" t="s">
        <v>157</v>
      </c>
      <c r="G106" s="131" t="s">
        <v>135</v>
      </c>
      <c r="H106" s="132">
        <v>265</v>
      </c>
      <c r="I106" s="133">
        <v>155</v>
      </c>
      <c r="J106" s="134">
        <f>ROUND(I106*H106,2)</f>
        <v>41075</v>
      </c>
      <c r="K106" s="130" t="s">
        <v>125</v>
      </c>
      <c r="L106" s="32"/>
      <c r="M106" s="135" t="s">
        <v>3</v>
      </c>
      <c r="N106" s="136" t="s">
        <v>41</v>
      </c>
      <c r="P106" s="137">
        <f>O106*H106</f>
        <v>0</v>
      </c>
      <c r="Q106" s="137">
        <v>0</v>
      </c>
      <c r="R106" s="137">
        <f>Q106*H106</f>
        <v>0</v>
      </c>
      <c r="S106" s="137">
        <v>0.57999999999999996</v>
      </c>
      <c r="T106" s="138">
        <f>S106*H106</f>
        <v>153.69999999999999</v>
      </c>
      <c r="AR106" s="139" t="s">
        <v>126</v>
      </c>
      <c r="AT106" s="139" t="s">
        <v>121</v>
      </c>
      <c r="AU106" s="139" t="s">
        <v>80</v>
      </c>
      <c r="AY106" s="17" t="s">
        <v>119</v>
      </c>
      <c r="BE106" s="140">
        <f>IF(N106="základní",J106,0)</f>
        <v>41075</v>
      </c>
      <c r="BF106" s="140">
        <f>IF(N106="snížená",J106,0)</f>
        <v>0</v>
      </c>
      <c r="BG106" s="140">
        <f>IF(N106="zákl. přenesená",J106,0)</f>
        <v>0</v>
      </c>
      <c r="BH106" s="140">
        <f>IF(N106="sníž. přenesená",J106,0)</f>
        <v>0</v>
      </c>
      <c r="BI106" s="140">
        <f>IF(N106="nulová",J106,0)</f>
        <v>0</v>
      </c>
      <c r="BJ106" s="17" t="s">
        <v>78</v>
      </c>
      <c r="BK106" s="140">
        <f>ROUND(I106*H106,2)</f>
        <v>41075</v>
      </c>
      <c r="BL106" s="17" t="s">
        <v>126</v>
      </c>
      <c r="BM106" s="139" t="s">
        <v>158</v>
      </c>
    </row>
    <row r="107" spans="2:65" s="1" customFormat="1">
      <c r="B107" s="32"/>
      <c r="D107" s="141" t="s">
        <v>128</v>
      </c>
      <c r="F107" s="142" t="s">
        <v>159</v>
      </c>
      <c r="I107" s="143"/>
      <c r="L107" s="32"/>
      <c r="M107" s="144"/>
      <c r="T107" s="53"/>
      <c r="AT107" s="17" t="s">
        <v>128</v>
      </c>
      <c r="AU107" s="17" t="s">
        <v>80</v>
      </c>
    </row>
    <row r="108" spans="2:65" s="12" customFormat="1">
      <c r="B108" s="145"/>
      <c r="D108" s="146" t="s">
        <v>130</v>
      </c>
      <c r="E108" s="147" t="s">
        <v>3</v>
      </c>
      <c r="F108" s="148" t="s">
        <v>131</v>
      </c>
      <c r="H108" s="147" t="s">
        <v>3</v>
      </c>
      <c r="I108" s="149"/>
      <c r="L108" s="145"/>
      <c r="M108" s="150"/>
      <c r="T108" s="151"/>
      <c r="AT108" s="147" t="s">
        <v>130</v>
      </c>
      <c r="AU108" s="147" t="s">
        <v>80</v>
      </c>
      <c r="AV108" s="12" t="s">
        <v>78</v>
      </c>
      <c r="AW108" s="12" t="s">
        <v>31</v>
      </c>
      <c r="AX108" s="12" t="s">
        <v>70</v>
      </c>
      <c r="AY108" s="147" t="s">
        <v>119</v>
      </c>
    </row>
    <row r="109" spans="2:65" s="13" customFormat="1">
      <c r="B109" s="152"/>
      <c r="D109" s="146" t="s">
        <v>130</v>
      </c>
      <c r="E109" s="153" t="s">
        <v>3</v>
      </c>
      <c r="F109" s="154" t="s">
        <v>160</v>
      </c>
      <c r="H109" s="155">
        <v>265</v>
      </c>
      <c r="I109" s="156"/>
      <c r="L109" s="152"/>
      <c r="M109" s="157"/>
      <c r="T109" s="158"/>
      <c r="AT109" s="153" t="s">
        <v>130</v>
      </c>
      <c r="AU109" s="153" t="s">
        <v>80</v>
      </c>
      <c r="AV109" s="13" t="s">
        <v>80</v>
      </c>
      <c r="AW109" s="13" t="s">
        <v>31</v>
      </c>
      <c r="AX109" s="13" t="s">
        <v>70</v>
      </c>
      <c r="AY109" s="153" t="s">
        <v>119</v>
      </c>
    </row>
    <row r="110" spans="2:65" s="14" customFormat="1">
      <c r="B110" s="159"/>
      <c r="D110" s="146" t="s">
        <v>130</v>
      </c>
      <c r="E110" s="160" t="s">
        <v>3</v>
      </c>
      <c r="F110" s="161" t="s">
        <v>132</v>
      </c>
      <c r="H110" s="162">
        <v>265</v>
      </c>
      <c r="I110" s="163"/>
      <c r="L110" s="159"/>
      <c r="M110" s="164"/>
      <c r="T110" s="165"/>
      <c r="AT110" s="160" t="s">
        <v>130</v>
      </c>
      <c r="AU110" s="160" t="s">
        <v>80</v>
      </c>
      <c r="AV110" s="14" t="s">
        <v>126</v>
      </c>
      <c r="AW110" s="14" t="s">
        <v>31</v>
      </c>
      <c r="AX110" s="14" t="s">
        <v>78</v>
      </c>
      <c r="AY110" s="160" t="s">
        <v>119</v>
      </c>
    </row>
    <row r="111" spans="2:65" s="1" customFormat="1" ht="66.75" customHeight="1">
      <c r="B111" s="127"/>
      <c r="C111" s="128" t="s">
        <v>161</v>
      </c>
      <c r="D111" s="128" t="s">
        <v>121</v>
      </c>
      <c r="E111" s="129" t="s">
        <v>162</v>
      </c>
      <c r="F111" s="130" t="s">
        <v>163</v>
      </c>
      <c r="G111" s="131" t="s">
        <v>135</v>
      </c>
      <c r="H111" s="132">
        <v>105</v>
      </c>
      <c r="I111" s="133">
        <v>40</v>
      </c>
      <c r="J111" s="134">
        <f>ROUND(I111*H111,2)</f>
        <v>4200</v>
      </c>
      <c r="K111" s="130" t="s">
        <v>125</v>
      </c>
      <c r="L111" s="32"/>
      <c r="M111" s="135" t="s">
        <v>3</v>
      </c>
      <c r="N111" s="136" t="s">
        <v>41</v>
      </c>
      <c r="P111" s="137">
        <f>O111*H111</f>
        <v>0</v>
      </c>
      <c r="Q111" s="137">
        <v>0</v>
      </c>
      <c r="R111" s="137">
        <f>Q111*H111</f>
        <v>0</v>
      </c>
      <c r="S111" s="137">
        <v>0.22</v>
      </c>
      <c r="T111" s="138">
        <f>S111*H111</f>
        <v>23.1</v>
      </c>
      <c r="AR111" s="139" t="s">
        <v>126</v>
      </c>
      <c r="AT111" s="139" t="s">
        <v>121</v>
      </c>
      <c r="AU111" s="139" t="s">
        <v>80</v>
      </c>
      <c r="AY111" s="17" t="s">
        <v>119</v>
      </c>
      <c r="BE111" s="140">
        <f>IF(N111="základní",J111,0)</f>
        <v>4200</v>
      </c>
      <c r="BF111" s="140">
        <f>IF(N111="snížená",J111,0)</f>
        <v>0</v>
      </c>
      <c r="BG111" s="140">
        <f>IF(N111="zákl. přenesená",J111,0)</f>
        <v>0</v>
      </c>
      <c r="BH111" s="140">
        <f>IF(N111="sníž. přenesená",J111,0)</f>
        <v>0</v>
      </c>
      <c r="BI111" s="140">
        <f>IF(N111="nulová",J111,0)</f>
        <v>0</v>
      </c>
      <c r="BJ111" s="17" t="s">
        <v>78</v>
      </c>
      <c r="BK111" s="140">
        <f>ROUND(I111*H111,2)</f>
        <v>4200</v>
      </c>
      <c r="BL111" s="17" t="s">
        <v>126</v>
      </c>
      <c r="BM111" s="139" t="s">
        <v>164</v>
      </c>
    </row>
    <row r="112" spans="2:65" s="1" customFormat="1">
      <c r="B112" s="32"/>
      <c r="D112" s="141" t="s">
        <v>128</v>
      </c>
      <c r="F112" s="142" t="s">
        <v>165</v>
      </c>
      <c r="I112" s="143"/>
      <c r="L112" s="32"/>
      <c r="M112" s="144"/>
      <c r="T112" s="53"/>
      <c r="AT112" s="17" t="s">
        <v>128</v>
      </c>
      <c r="AU112" s="17" t="s">
        <v>80</v>
      </c>
    </row>
    <row r="113" spans="2:65" s="12" customFormat="1">
      <c r="B113" s="145"/>
      <c r="D113" s="146" t="s">
        <v>130</v>
      </c>
      <c r="E113" s="147" t="s">
        <v>3</v>
      </c>
      <c r="F113" s="148" t="s">
        <v>131</v>
      </c>
      <c r="H113" s="147" t="s">
        <v>3</v>
      </c>
      <c r="I113" s="149"/>
      <c r="L113" s="145"/>
      <c r="M113" s="150"/>
      <c r="T113" s="151"/>
      <c r="AT113" s="147" t="s">
        <v>130</v>
      </c>
      <c r="AU113" s="147" t="s">
        <v>80</v>
      </c>
      <c r="AV113" s="12" t="s">
        <v>78</v>
      </c>
      <c r="AW113" s="12" t="s">
        <v>31</v>
      </c>
      <c r="AX113" s="12" t="s">
        <v>70</v>
      </c>
      <c r="AY113" s="147" t="s">
        <v>119</v>
      </c>
    </row>
    <row r="114" spans="2:65" s="13" customFormat="1">
      <c r="B114" s="152"/>
      <c r="D114" s="146" t="s">
        <v>130</v>
      </c>
      <c r="E114" s="153" t="s">
        <v>3</v>
      </c>
      <c r="F114" s="154" t="s">
        <v>166</v>
      </c>
      <c r="H114" s="155">
        <v>105</v>
      </c>
      <c r="I114" s="156"/>
      <c r="L114" s="152"/>
      <c r="M114" s="157"/>
      <c r="T114" s="158"/>
      <c r="AT114" s="153" t="s">
        <v>130</v>
      </c>
      <c r="AU114" s="153" t="s">
        <v>80</v>
      </c>
      <c r="AV114" s="13" t="s">
        <v>80</v>
      </c>
      <c r="AW114" s="13" t="s">
        <v>31</v>
      </c>
      <c r="AX114" s="13" t="s">
        <v>70</v>
      </c>
      <c r="AY114" s="153" t="s">
        <v>119</v>
      </c>
    </row>
    <row r="115" spans="2:65" s="14" customFormat="1">
      <c r="B115" s="159"/>
      <c r="D115" s="146" t="s">
        <v>130</v>
      </c>
      <c r="E115" s="160" t="s">
        <v>3</v>
      </c>
      <c r="F115" s="161" t="s">
        <v>132</v>
      </c>
      <c r="H115" s="162">
        <v>105</v>
      </c>
      <c r="I115" s="163"/>
      <c r="L115" s="159"/>
      <c r="M115" s="164"/>
      <c r="T115" s="165"/>
      <c r="AT115" s="160" t="s">
        <v>130</v>
      </c>
      <c r="AU115" s="160" t="s">
        <v>80</v>
      </c>
      <c r="AV115" s="14" t="s">
        <v>126</v>
      </c>
      <c r="AW115" s="14" t="s">
        <v>31</v>
      </c>
      <c r="AX115" s="14" t="s">
        <v>78</v>
      </c>
      <c r="AY115" s="160" t="s">
        <v>119</v>
      </c>
    </row>
    <row r="116" spans="2:65" s="1" customFormat="1" ht="62.9" customHeight="1">
      <c r="B116" s="127"/>
      <c r="C116" s="128" t="s">
        <v>167</v>
      </c>
      <c r="D116" s="128" t="s">
        <v>121</v>
      </c>
      <c r="E116" s="129" t="s">
        <v>168</v>
      </c>
      <c r="F116" s="130" t="s">
        <v>169</v>
      </c>
      <c r="G116" s="131" t="s">
        <v>135</v>
      </c>
      <c r="H116" s="132">
        <v>25</v>
      </c>
      <c r="I116" s="133">
        <v>460</v>
      </c>
      <c r="J116" s="134">
        <f>ROUND(I116*H116,2)</f>
        <v>11500</v>
      </c>
      <c r="K116" s="130" t="s">
        <v>125</v>
      </c>
      <c r="L116" s="32"/>
      <c r="M116" s="135" t="s">
        <v>3</v>
      </c>
      <c r="N116" s="136" t="s">
        <v>41</v>
      </c>
      <c r="P116" s="137">
        <f>O116*H116</f>
        <v>0</v>
      </c>
      <c r="Q116" s="137">
        <v>0</v>
      </c>
      <c r="R116" s="137">
        <f>Q116*H116</f>
        <v>0</v>
      </c>
      <c r="S116" s="137">
        <v>0.625</v>
      </c>
      <c r="T116" s="138">
        <f>S116*H116</f>
        <v>15.625</v>
      </c>
      <c r="AR116" s="139" t="s">
        <v>126</v>
      </c>
      <c r="AT116" s="139" t="s">
        <v>121</v>
      </c>
      <c r="AU116" s="139" t="s">
        <v>80</v>
      </c>
      <c r="AY116" s="17" t="s">
        <v>119</v>
      </c>
      <c r="BE116" s="140">
        <f>IF(N116="základní",J116,0)</f>
        <v>11500</v>
      </c>
      <c r="BF116" s="140">
        <f>IF(N116="snížená",J116,0)</f>
        <v>0</v>
      </c>
      <c r="BG116" s="140">
        <f>IF(N116="zákl. přenesená",J116,0)</f>
        <v>0</v>
      </c>
      <c r="BH116" s="140">
        <f>IF(N116="sníž. přenesená",J116,0)</f>
        <v>0</v>
      </c>
      <c r="BI116" s="140">
        <f>IF(N116="nulová",J116,0)</f>
        <v>0</v>
      </c>
      <c r="BJ116" s="17" t="s">
        <v>78</v>
      </c>
      <c r="BK116" s="140">
        <f>ROUND(I116*H116,2)</f>
        <v>11500</v>
      </c>
      <c r="BL116" s="17" t="s">
        <v>126</v>
      </c>
      <c r="BM116" s="139" t="s">
        <v>170</v>
      </c>
    </row>
    <row r="117" spans="2:65" s="1" customFormat="1">
      <c r="B117" s="32"/>
      <c r="D117" s="141" t="s">
        <v>128</v>
      </c>
      <c r="F117" s="142" t="s">
        <v>171</v>
      </c>
      <c r="I117" s="143"/>
      <c r="L117" s="32"/>
      <c r="M117" s="144"/>
      <c r="T117" s="53"/>
      <c r="AT117" s="17" t="s">
        <v>128</v>
      </c>
      <c r="AU117" s="17" t="s">
        <v>80</v>
      </c>
    </row>
    <row r="118" spans="2:65" s="12" customFormat="1">
      <c r="B118" s="145"/>
      <c r="D118" s="146" t="s">
        <v>130</v>
      </c>
      <c r="E118" s="147" t="s">
        <v>3</v>
      </c>
      <c r="F118" s="148" t="s">
        <v>131</v>
      </c>
      <c r="H118" s="147" t="s">
        <v>3</v>
      </c>
      <c r="I118" s="149"/>
      <c r="L118" s="145"/>
      <c r="M118" s="150"/>
      <c r="T118" s="151"/>
      <c r="AT118" s="147" t="s">
        <v>130</v>
      </c>
      <c r="AU118" s="147" t="s">
        <v>80</v>
      </c>
      <c r="AV118" s="12" t="s">
        <v>78</v>
      </c>
      <c r="AW118" s="12" t="s">
        <v>31</v>
      </c>
      <c r="AX118" s="12" t="s">
        <v>70</v>
      </c>
      <c r="AY118" s="147" t="s">
        <v>119</v>
      </c>
    </row>
    <row r="119" spans="2:65" s="13" customFormat="1">
      <c r="B119" s="152"/>
      <c r="D119" s="146" t="s">
        <v>130</v>
      </c>
      <c r="E119" s="153" t="s">
        <v>3</v>
      </c>
      <c r="F119" s="154" t="s">
        <v>172</v>
      </c>
      <c r="H119" s="155">
        <v>25</v>
      </c>
      <c r="I119" s="156"/>
      <c r="L119" s="152"/>
      <c r="M119" s="157"/>
      <c r="T119" s="158"/>
      <c r="AT119" s="153" t="s">
        <v>130</v>
      </c>
      <c r="AU119" s="153" t="s">
        <v>80</v>
      </c>
      <c r="AV119" s="13" t="s">
        <v>80</v>
      </c>
      <c r="AW119" s="13" t="s">
        <v>31</v>
      </c>
      <c r="AX119" s="13" t="s">
        <v>70</v>
      </c>
      <c r="AY119" s="153" t="s">
        <v>119</v>
      </c>
    </row>
    <row r="120" spans="2:65" s="14" customFormat="1">
      <c r="B120" s="159"/>
      <c r="D120" s="146" t="s">
        <v>130</v>
      </c>
      <c r="E120" s="160" t="s">
        <v>3</v>
      </c>
      <c r="F120" s="161" t="s">
        <v>132</v>
      </c>
      <c r="H120" s="162">
        <v>25</v>
      </c>
      <c r="I120" s="163"/>
      <c r="L120" s="159"/>
      <c r="M120" s="164"/>
      <c r="T120" s="165"/>
      <c r="AT120" s="160" t="s">
        <v>130</v>
      </c>
      <c r="AU120" s="160" t="s">
        <v>80</v>
      </c>
      <c r="AV120" s="14" t="s">
        <v>126</v>
      </c>
      <c r="AW120" s="14" t="s">
        <v>31</v>
      </c>
      <c r="AX120" s="14" t="s">
        <v>78</v>
      </c>
      <c r="AY120" s="160" t="s">
        <v>119</v>
      </c>
    </row>
    <row r="121" spans="2:65" s="1" customFormat="1" ht="33" customHeight="1">
      <c r="B121" s="127"/>
      <c r="C121" s="128" t="s">
        <v>173</v>
      </c>
      <c r="D121" s="128" t="s">
        <v>121</v>
      </c>
      <c r="E121" s="129" t="s">
        <v>174</v>
      </c>
      <c r="F121" s="130" t="s">
        <v>175</v>
      </c>
      <c r="G121" s="131" t="s">
        <v>176</v>
      </c>
      <c r="H121" s="132">
        <v>150</v>
      </c>
      <c r="I121" s="133">
        <v>135</v>
      </c>
      <c r="J121" s="134">
        <f>ROUND(I121*H121,2)</f>
        <v>20250</v>
      </c>
      <c r="K121" s="130" t="s">
        <v>125</v>
      </c>
      <c r="L121" s="32"/>
      <c r="M121" s="135" t="s">
        <v>3</v>
      </c>
      <c r="N121" s="136" t="s">
        <v>41</v>
      </c>
      <c r="P121" s="137">
        <f>O121*H121</f>
        <v>0</v>
      </c>
      <c r="Q121" s="137">
        <v>0</v>
      </c>
      <c r="R121" s="137">
        <f>Q121*H121</f>
        <v>0</v>
      </c>
      <c r="S121" s="137">
        <v>0</v>
      </c>
      <c r="T121" s="138">
        <f>S121*H121</f>
        <v>0</v>
      </c>
      <c r="AR121" s="139" t="s">
        <v>126</v>
      </c>
      <c r="AT121" s="139" t="s">
        <v>121</v>
      </c>
      <c r="AU121" s="139" t="s">
        <v>80</v>
      </c>
      <c r="AY121" s="17" t="s">
        <v>119</v>
      </c>
      <c r="BE121" s="140">
        <f>IF(N121="základní",J121,0)</f>
        <v>20250</v>
      </c>
      <c r="BF121" s="140">
        <f>IF(N121="snížená",J121,0)</f>
        <v>0</v>
      </c>
      <c r="BG121" s="140">
        <f>IF(N121="zákl. přenesená",J121,0)</f>
        <v>0</v>
      </c>
      <c r="BH121" s="140">
        <f>IF(N121="sníž. přenesená",J121,0)</f>
        <v>0</v>
      </c>
      <c r="BI121" s="140">
        <f>IF(N121="nulová",J121,0)</f>
        <v>0</v>
      </c>
      <c r="BJ121" s="17" t="s">
        <v>78</v>
      </c>
      <c r="BK121" s="140">
        <f>ROUND(I121*H121,2)</f>
        <v>20250</v>
      </c>
      <c r="BL121" s="17" t="s">
        <v>126</v>
      </c>
      <c r="BM121" s="139" t="s">
        <v>177</v>
      </c>
    </row>
    <row r="122" spans="2:65" s="1" customFormat="1">
      <c r="B122" s="32"/>
      <c r="D122" s="141" t="s">
        <v>128</v>
      </c>
      <c r="F122" s="142" t="s">
        <v>178</v>
      </c>
      <c r="I122" s="143"/>
      <c r="L122" s="32"/>
      <c r="M122" s="144"/>
      <c r="T122" s="53"/>
      <c r="AT122" s="17" t="s">
        <v>128</v>
      </c>
      <c r="AU122" s="17" t="s">
        <v>80</v>
      </c>
    </row>
    <row r="123" spans="2:65" s="12" customFormat="1">
      <c r="B123" s="145"/>
      <c r="D123" s="146" t="s">
        <v>130</v>
      </c>
      <c r="E123" s="147" t="s">
        <v>3</v>
      </c>
      <c r="F123" s="148" t="s">
        <v>179</v>
      </c>
      <c r="H123" s="147" t="s">
        <v>3</v>
      </c>
      <c r="I123" s="149"/>
      <c r="L123" s="145"/>
      <c r="M123" s="150"/>
      <c r="T123" s="151"/>
      <c r="AT123" s="147" t="s">
        <v>130</v>
      </c>
      <c r="AU123" s="147" t="s">
        <v>80</v>
      </c>
      <c r="AV123" s="12" t="s">
        <v>78</v>
      </c>
      <c r="AW123" s="12" t="s">
        <v>31</v>
      </c>
      <c r="AX123" s="12" t="s">
        <v>70</v>
      </c>
      <c r="AY123" s="147" t="s">
        <v>119</v>
      </c>
    </row>
    <row r="124" spans="2:65" s="13" customFormat="1">
      <c r="B124" s="152"/>
      <c r="D124" s="146" t="s">
        <v>130</v>
      </c>
      <c r="E124" s="153" t="s">
        <v>3</v>
      </c>
      <c r="F124" s="154" t="s">
        <v>180</v>
      </c>
      <c r="H124" s="155">
        <v>150</v>
      </c>
      <c r="I124" s="156"/>
      <c r="L124" s="152"/>
      <c r="M124" s="157"/>
      <c r="T124" s="158"/>
      <c r="AT124" s="153" t="s">
        <v>130</v>
      </c>
      <c r="AU124" s="153" t="s">
        <v>80</v>
      </c>
      <c r="AV124" s="13" t="s">
        <v>80</v>
      </c>
      <c r="AW124" s="13" t="s">
        <v>31</v>
      </c>
      <c r="AX124" s="13" t="s">
        <v>70</v>
      </c>
      <c r="AY124" s="153" t="s">
        <v>119</v>
      </c>
    </row>
    <row r="125" spans="2:65" s="14" customFormat="1">
      <c r="B125" s="159"/>
      <c r="D125" s="146" t="s">
        <v>130</v>
      </c>
      <c r="E125" s="160" t="s">
        <v>3</v>
      </c>
      <c r="F125" s="161" t="s">
        <v>132</v>
      </c>
      <c r="H125" s="162">
        <v>150</v>
      </c>
      <c r="I125" s="163"/>
      <c r="L125" s="159"/>
      <c r="M125" s="164"/>
      <c r="T125" s="165"/>
      <c r="AT125" s="160" t="s">
        <v>130</v>
      </c>
      <c r="AU125" s="160" t="s">
        <v>80</v>
      </c>
      <c r="AV125" s="14" t="s">
        <v>126</v>
      </c>
      <c r="AW125" s="14" t="s">
        <v>31</v>
      </c>
      <c r="AX125" s="14" t="s">
        <v>78</v>
      </c>
      <c r="AY125" s="160" t="s">
        <v>119</v>
      </c>
    </row>
    <row r="126" spans="2:65" s="1" customFormat="1" ht="44.25" customHeight="1">
      <c r="B126" s="127"/>
      <c r="C126" s="128" t="s">
        <v>181</v>
      </c>
      <c r="D126" s="128" t="s">
        <v>121</v>
      </c>
      <c r="E126" s="129" t="s">
        <v>182</v>
      </c>
      <c r="F126" s="130" t="s">
        <v>183</v>
      </c>
      <c r="G126" s="131" t="s">
        <v>176</v>
      </c>
      <c r="H126" s="132">
        <v>115</v>
      </c>
      <c r="I126" s="133">
        <v>270</v>
      </c>
      <c r="J126" s="134">
        <f>ROUND(I126*H126,2)</f>
        <v>31050</v>
      </c>
      <c r="K126" s="130" t="s">
        <v>125</v>
      </c>
      <c r="L126" s="32"/>
      <c r="M126" s="135" t="s">
        <v>3</v>
      </c>
      <c r="N126" s="136" t="s">
        <v>41</v>
      </c>
      <c r="P126" s="137">
        <f>O126*H126</f>
        <v>0</v>
      </c>
      <c r="Q126" s="137">
        <v>0</v>
      </c>
      <c r="R126" s="137">
        <f>Q126*H126</f>
        <v>0</v>
      </c>
      <c r="S126" s="137">
        <v>0</v>
      </c>
      <c r="T126" s="138">
        <f>S126*H126</f>
        <v>0</v>
      </c>
      <c r="AR126" s="139" t="s">
        <v>126</v>
      </c>
      <c r="AT126" s="139" t="s">
        <v>121</v>
      </c>
      <c r="AU126" s="139" t="s">
        <v>80</v>
      </c>
      <c r="AY126" s="17" t="s">
        <v>119</v>
      </c>
      <c r="BE126" s="140">
        <f>IF(N126="základní",J126,0)</f>
        <v>31050</v>
      </c>
      <c r="BF126" s="140">
        <f>IF(N126="snížená",J126,0)</f>
        <v>0</v>
      </c>
      <c r="BG126" s="140">
        <f>IF(N126="zákl. přenesená",J126,0)</f>
        <v>0</v>
      </c>
      <c r="BH126" s="140">
        <f>IF(N126="sníž. přenesená",J126,0)</f>
        <v>0</v>
      </c>
      <c r="BI126" s="140">
        <f>IF(N126="nulová",J126,0)</f>
        <v>0</v>
      </c>
      <c r="BJ126" s="17" t="s">
        <v>78</v>
      </c>
      <c r="BK126" s="140">
        <f>ROUND(I126*H126,2)</f>
        <v>31050</v>
      </c>
      <c r="BL126" s="17" t="s">
        <v>126</v>
      </c>
      <c r="BM126" s="139" t="s">
        <v>184</v>
      </c>
    </row>
    <row r="127" spans="2:65" s="1" customFormat="1">
      <c r="B127" s="32"/>
      <c r="D127" s="141" t="s">
        <v>128</v>
      </c>
      <c r="F127" s="142" t="s">
        <v>185</v>
      </c>
      <c r="I127" s="143"/>
      <c r="L127" s="32"/>
      <c r="M127" s="144"/>
      <c r="T127" s="53"/>
      <c r="AT127" s="17" t="s">
        <v>128</v>
      </c>
      <c r="AU127" s="17" t="s">
        <v>80</v>
      </c>
    </row>
    <row r="128" spans="2:65" s="12" customFormat="1">
      <c r="B128" s="145"/>
      <c r="D128" s="146" t="s">
        <v>130</v>
      </c>
      <c r="E128" s="147" t="s">
        <v>3</v>
      </c>
      <c r="F128" s="148" t="s">
        <v>131</v>
      </c>
      <c r="H128" s="147" t="s">
        <v>3</v>
      </c>
      <c r="I128" s="149"/>
      <c r="L128" s="145"/>
      <c r="M128" s="150"/>
      <c r="T128" s="151"/>
      <c r="AT128" s="147" t="s">
        <v>130</v>
      </c>
      <c r="AU128" s="147" t="s">
        <v>80</v>
      </c>
      <c r="AV128" s="12" t="s">
        <v>78</v>
      </c>
      <c r="AW128" s="12" t="s">
        <v>31</v>
      </c>
      <c r="AX128" s="12" t="s">
        <v>70</v>
      </c>
      <c r="AY128" s="147" t="s">
        <v>119</v>
      </c>
    </row>
    <row r="129" spans="2:65" s="12" customFormat="1">
      <c r="B129" s="145"/>
      <c r="D129" s="146" t="s">
        <v>130</v>
      </c>
      <c r="E129" s="147" t="s">
        <v>3</v>
      </c>
      <c r="F129" s="148" t="s">
        <v>186</v>
      </c>
      <c r="H129" s="147" t="s">
        <v>3</v>
      </c>
      <c r="I129" s="149"/>
      <c r="L129" s="145"/>
      <c r="M129" s="150"/>
      <c r="T129" s="151"/>
      <c r="AT129" s="147" t="s">
        <v>130</v>
      </c>
      <c r="AU129" s="147" t="s">
        <v>80</v>
      </c>
      <c r="AV129" s="12" t="s">
        <v>78</v>
      </c>
      <c r="AW129" s="12" t="s">
        <v>31</v>
      </c>
      <c r="AX129" s="12" t="s">
        <v>70</v>
      </c>
      <c r="AY129" s="147" t="s">
        <v>119</v>
      </c>
    </row>
    <row r="130" spans="2:65" s="13" customFormat="1">
      <c r="B130" s="152"/>
      <c r="D130" s="146" t="s">
        <v>130</v>
      </c>
      <c r="E130" s="153" t="s">
        <v>3</v>
      </c>
      <c r="F130" s="154" t="s">
        <v>187</v>
      </c>
      <c r="H130" s="155">
        <v>115</v>
      </c>
      <c r="I130" s="156"/>
      <c r="L130" s="152"/>
      <c r="M130" s="157"/>
      <c r="T130" s="158"/>
      <c r="AT130" s="153" t="s">
        <v>130</v>
      </c>
      <c r="AU130" s="153" t="s">
        <v>80</v>
      </c>
      <c r="AV130" s="13" t="s">
        <v>80</v>
      </c>
      <c r="AW130" s="13" t="s">
        <v>31</v>
      </c>
      <c r="AX130" s="13" t="s">
        <v>70</v>
      </c>
      <c r="AY130" s="153" t="s">
        <v>119</v>
      </c>
    </row>
    <row r="131" spans="2:65" s="14" customFormat="1">
      <c r="B131" s="159"/>
      <c r="D131" s="146" t="s">
        <v>130</v>
      </c>
      <c r="E131" s="160" t="s">
        <v>3</v>
      </c>
      <c r="F131" s="161" t="s">
        <v>132</v>
      </c>
      <c r="H131" s="162">
        <v>115</v>
      </c>
      <c r="I131" s="163"/>
      <c r="L131" s="159"/>
      <c r="M131" s="164"/>
      <c r="T131" s="165"/>
      <c r="AT131" s="160" t="s">
        <v>130</v>
      </c>
      <c r="AU131" s="160" t="s">
        <v>80</v>
      </c>
      <c r="AV131" s="14" t="s">
        <v>126</v>
      </c>
      <c r="AW131" s="14" t="s">
        <v>31</v>
      </c>
      <c r="AX131" s="14" t="s">
        <v>78</v>
      </c>
      <c r="AY131" s="160" t="s">
        <v>119</v>
      </c>
    </row>
    <row r="132" spans="2:65" s="1" customFormat="1" ht="44.25" customHeight="1">
      <c r="B132" s="127"/>
      <c r="C132" s="128" t="s">
        <v>188</v>
      </c>
      <c r="D132" s="128" t="s">
        <v>121</v>
      </c>
      <c r="E132" s="129" t="s">
        <v>189</v>
      </c>
      <c r="F132" s="130" t="s">
        <v>190</v>
      </c>
      <c r="G132" s="131" t="s">
        <v>176</v>
      </c>
      <c r="H132" s="132">
        <v>22</v>
      </c>
      <c r="I132" s="133">
        <v>500</v>
      </c>
      <c r="J132" s="134">
        <f>ROUND(I132*H132,2)</f>
        <v>11000</v>
      </c>
      <c r="K132" s="130" t="s">
        <v>125</v>
      </c>
      <c r="L132" s="32"/>
      <c r="M132" s="135" t="s">
        <v>3</v>
      </c>
      <c r="N132" s="136" t="s">
        <v>41</v>
      </c>
      <c r="P132" s="137">
        <f>O132*H132</f>
        <v>0</v>
      </c>
      <c r="Q132" s="137">
        <v>0</v>
      </c>
      <c r="R132" s="137">
        <f>Q132*H132</f>
        <v>0</v>
      </c>
      <c r="S132" s="137">
        <v>0</v>
      </c>
      <c r="T132" s="138">
        <f>S132*H132</f>
        <v>0</v>
      </c>
      <c r="AR132" s="139" t="s">
        <v>126</v>
      </c>
      <c r="AT132" s="139" t="s">
        <v>121</v>
      </c>
      <c r="AU132" s="139" t="s">
        <v>80</v>
      </c>
      <c r="AY132" s="17" t="s">
        <v>119</v>
      </c>
      <c r="BE132" s="140">
        <f>IF(N132="základní",J132,0)</f>
        <v>11000</v>
      </c>
      <c r="BF132" s="140">
        <f>IF(N132="snížená",J132,0)</f>
        <v>0</v>
      </c>
      <c r="BG132" s="140">
        <f>IF(N132="zákl. přenesená",J132,0)</f>
        <v>0</v>
      </c>
      <c r="BH132" s="140">
        <f>IF(N132="sníž. přenesená",J132,0)</f>
        <v>0</v>
      </c>
      <c r="BI132" s="140">
        <f>IF(N132="nulová",J132,0)</f>
        <v>0</v>
      </c>
      <c r="BJ132" s="17" t="s">
        <v>78</v>
      </c>
      <c r="BK132" s="140">
        <f>ROUND(I132*H132,2)</f>
        <v>11000</v>
      </c>
      <c r="BL132" s="17" t="s">
        <v>126</v>
      </c>
      <c r="BM132" s="139" t="s">
        <v>191</v>
      </c>
    </row>
    <row r="133" spans="2:65" s="1" customFormat="1">
      <c r="B133" s="32"/>
      <c r="D133" s="141" t="s">
        <v>128</v>
      </c>
      <c r="F133" s="142" t="s">
        <v>192</v>
      </c>
      <c r="I133" s="143"/>
      <c r="L133" s="32"/>
      <c r="M133" s="144"/>
      <c r="T133" s="53"/>
      <c r="AT133" s="17" t="s">
        <v>128</v>
      </c>
      <c r="AU133" s="17" t="s">
        <v>80</v>
      </c>
    </row>
    <row r="134" spans="2:65" s="12" customFormat="1">
      <c r="B134" s="145"/>
      <c r="D134" s="146" t="s">
        <v>130</v>
      </c>
      <c r="E134" s="147" t="s">
        <v>3</v>
      </c>
      <c r="F134" s="148" t="s">
        <v>131</v>
      </c>
      <c r="H134" s="147" t="s">
        <v>3</v>
      </c>
      <c r="I134" s="149"/>
      <c r="L134" s="145"/>
      <c r="M134" s="150"/>
      <c r="T134" s="151"/>
      <c r="AT134" s="147" t="s">
        <v>130</v>
      </c>
      <c r="AU134" s="147" t="s">
        <v>80</v>
      </c>
      <c r="AV134" s="12" t="s">
        <v>78</v>
      </c>
      <c r="AW134" s="12" t="s">
        <v>31</v>
      </c>
      <c r="AX134" s="12" t="s">
        <v>70</v>
      </c>
      <c r="AY134" s="147" t="s">
        <v>119</v>
      </c>
    </row>
    <row r="135" spans="2:65" s="12" customFormat="1">
      <c r="B135" s="145"/>
      <c r="D135" s="146" t="s">
        <v>130</v>
      </c>
      <c r="E135" s="147" t="s">
        <v>3</v>
      </c>
      <c r="F135" s="148" t="s">
        <v>193</v>
      </c>
      <c r="H135" s="147" t="s">
        <v>3</v>
      </c>
      <c r="I135" s="149"/>
      <c r="L135" s="145"/>
      <c r="M135" s="150"/>
      <c r="T135" s="151"/>
      <c r="AT135" s="147" t="s">
        <v>130</v>
      </c>
      <c r="AU135" s="147" t="s">
        <v>80</v>
      </c>
      <c r="AV135" s="12" t="s">
        <v>78</v>
      </c>
      <c r="AW135" s="12" t="s">
        <v>31</v>
      </c>
      <c r="AX135" s="12" t="s">
        <v>70</v>
      </c>
      <c r="AY135" s="147" t="s">
        <v>119</v>
      </c>
    </row>
    <row r="136" spans="2:65" s="13" customFormat="1">
      <c r="B136" s="152"/>
      <c r="D136" s="146" t="s">
        <v>130</v>
      </c>
      <c r="E136" s="153" t="s">
        <v>3</v>
      </c>
      <c r="F136" s="154" t="s">
        <v>194</v>
      </c>
      <c r="H136" s="155">
        <v>12.64</v>
      </c>
      <c r="I136" s="156"/>
      <c r="L136" s="152"/>
      <c r="M136" s="157"/>
      <c r="T136" s="158"/>
      <c r="AT136" s="153" t="s">
        <v>130</v>
      </c>
      <c r="AU136" s="153" t="s">
        <v>80</v>
      </c>
      <c r="AV136" s="13" t="s">
        <v>80</v>
      </c>
      <c r="AW136" s="13" t="s">
        <v>31</v>
      </c>
      <c r="AX136" s="13" t="s">
        <v>70</v>
      </c>
      <c r="AY136" s="153" t="s">
        <v>119</v>
      </c>
    </row>
    <row r="137" spans="2:65" s="13" customFormat="1">
      <c r="B137" s="152"/>
      <c r="D137" s="146" t="s">
        <v>130</v>
      </c>
      <c r="E137" s="153" t="s">
        <v>3</v>
      </c>
      <c r="F137" s="154" t="s">
        <v>195</v>
      </c>
      <c r="H137" s="155">
        <v>0.96</v>
      </c>
      <c r="I137" s="156"/>
      <c r="L137" s="152"/>
      <c r="M137" s="157"/>
      <c r="T137" s="158"/>
      <c r="AT137" s="153" t="s">
        <v>130</v>
      </c>
      <c r="AU137" s="153" t="s">
        <v>80</v>
      </c>
      <c r="AV137" s="13" t="s">
        <v>80</v>
      </c>
      <c r="AW137" s="13" t="s">
        <v>31</v>
      </c>
      <c r="AX137" s="13" t="s">
        <v>70</v>
      </c>
      <c r="AY137" s="153" t="s">
        <v>119</v>
      </c>
    </row>
    <row r="138" spans="2:65" s="12" customFormat="1" ht="20">
      <c r="B138" s="145"/>
      <c r="D138" s="146" t="s">
        <v>130</v>
      </c>
      <c r="E138" s="147" t="s">
        <v>3</v>
      </c>
      <c r="F138" s="148" t="s">
        <v>196</v>
      </c>
      <c r="H138" s="147" t="s">
        <v>3</v>
      </c>
      <c r="I138" s="149"/>
      <c r="L138" s="145"/>
      <c r="M138" s="150"/>
      <c r="T138" s="151"/>
      <c r="AT138" s="147" t="s">
        <v>130</v>
      </c>
      <c r="AU138" s="147" t="s">
        <v>80</v>
      </c>
      <c r="AV138" s="12" t="s">
        <v>78</v>
      </c>
      <c r="AW138" s="12" t="s">
        <v>31</v>
      </c>
      <c r="AX138" s="12" t="s">
        <v>70</v>
      </c>
      <c r="AY138" s="147" t="s">
        <v>119</v>
      </c>
    </row>
    <row r="139" spans="2:65" s="13" customFormat="1">
      <c r="B139" s="152"/>
      <c r="D139" s="146" t="s">
        <v>130</v>
      </c>
      <c r="E139" s="153" t="s">
        <v>3</v>
      </c>
      <c r="F139" s="154" t="s">
        <v>197</v>
      </c>
      <c r="H139" s="155">
        <v>8.4</v>
      </c>
      <c r="I139" s="156"/>
      <c r="L139" s="152"/>
      <c r="M139" s="157"/>
      <c r="T139" s="158"/>
      <c r="AT139" s="153" t="s">
        <v>130</v>
      </c>
      <c r="AU139" s="153" t="s">
        <v>80</v>
      </c>
      <c r="AV139" s="13" t="s">
        <v>80</v>
      </c>
      <c r="AW139" s="13" t="s">
        <v>31</v>
      </c>
      <c r="AX139" s="13" t="s">
        <v>70</v>
      </c>
      <c r="AY139" s="153" t="s">
        <v>119</v>
      </c>
    </row>
    <row r="140" spans="2:65" s="14" customFormat="1">
      <c r="B140" s="159"/>
      <c r="D140" s="146" t="s">
        <v>130</v>
      </c>
      <c r="E140" s="160" t="s">
        <v>3</v>
      </c>
      <c r="F140" s="161" t="s">
        <v>132</v>
      </c>
      <c r="H140" s="162">
        <v>22</v>
      </c>
      <c r="I140" s="163"/>
      <c r="L140" s="159"/>
      <c r="M140" s="164"/>
      <c r="T140" s="165"/>
      <c r="AT140" s="160" t="s">
        <v>130</v>
      </c>
      <c r="AU140" s="160" t="s">
        <v>80</v>
      </c>
      <c r="AV140" s="14" t="s">
        <v>126</v>
      </c>
      <c r="AW140" s="14" t="s">
        <v>31</v>
      </c>
      <c r="AX140" s="14" t="s">
        <v>78</v>
      </c>
      <c r="AY140" s="160" t="s">
        <v>119</v>
      </c>
    </row>
    <row r="141" spans="2:65" s="1" customFormat="1" ht="44.25" customHeight="1">
      <c r="B141" s="127"/>
      <c r="C141" s="128" t="s">
        <v>198</v>
      </c>
      <c r="D141" s="128" t="s">
        <v>121</v>
      </c>
      <c r="E141" s="129" t="s">
        <v>199</v>
      </c>
      <c r="F141" s="130" t="s">
        <v>200</v>
      </c>
      <c r="G141" s="131" t="s">
        <v>176</v>
      </c>
      <c r="H141" s="132">
        <v>258.75</v>
      </c>
      <c r="I141" s="133">
        <v>270</v>
      </c>
      <c r="J141" s="134">
        <f>ROUND(I141*H141,2)</f>
        <v>69862.5</v>
      </c>
      <c r="K141" s="130" t="s">
        <v>125</v>
      </c>
      <c r="L141" s="32"/>
      <c r="M141" s="135" t="s">
        <v>3</v>
      </c>
      <c r="N141" s="136" t="s">
        <v>41</v>
      </c>
      <c r="P141" s="137">
        <f>O141*H141</f>
        <v>0</v>
      </c>
      <c r="Q141" s="137">
        <v>0</v>
      </c>
      <c r="R141" s="137">
        <f>Q141*H141</f>
        <v>0</v>
      </c>
      <c r="S141" s="137">
        <v>0</v>
      </c>
      <c r="T141" s="138">
        <f>S141*H141</f>
        <v>0</v>
      </c>
      <c r="AR141" s="139" t="s">
        <v>126</v>
      </c>
      <c r="AT141" s="139" t="s">
        <v>121</v>
      </c>
      <c r="AU141" s="139" t="s">
        <v>80</v>
      </c>
      <c r="AY141" s="17" t="s">
        <v>119</v>
      </c>
      <c r="BE141" s="140">
        <f>IF(N141="základní",J141,0)</f>
        <v>69862.5</v>
      </c>
      <c r="BF141" s="140">
        <f>IF(N141="snížená",J141,0)</f>
        <v>0</v>
      </c>
      <c r="BG141" s="140">
        <f>IF(N141="zákl. přenesená",J141,0)</f>
        <v>0</v>
      </c>
      <c r="BH141" s="140">
        <f>IF(N141="sníž. přenesená",J141,0)</f>
        <v>0</v>
      </c>
      <c r="BI141" s="140">
        <f>IF(N141="nulová",J141,0)</f>
        <v>0</v>
      </c>
      <c r="BJ141" s="17" t="s">
        <v>78</v>
      </c>
      <c r="BK141" s="140">
        <f>ROUND(I141*H141,2)</f>
        <v>69862.5</v>
      </c>
      <c r="BL141" s="17" t="s">
        <v>126</v>
      </c>
      <c r="BM141" s="139" t="s">
        <v>201</v>
      </c>
    </row>
    <row r="142" spans="2:65" s="1" customFormat="1">
      <c r="B142" s="32"/>
      <c r="D142" s="141" t="s">
        <v>128</v>
      </c>
      <c r="F142" s="142" t="s">
        <v>202</v>
      </c>
      <c r="I142" s="143"/>
      <c r="L142" s="32"/>
      <c r="M142" s="144"/>
      <c r="T142" s="53"/>
      <c r="AT142" s="17" t="s">
        <v>128</v>
      </c>
      <c r="AU142" s="17" t="s">
        <v>80</v>
      </c>
    </row>
    <row r="143" spans="2:65" s="12" customFormat="1">
      <c r="B143" s="145"/>
      <c r="D143" s="146" t="s">
        <v>130</v>
      </c>
      <c r="E143" s="147" t="s">
        <v>3</v>
      </c>
      <c r="F143" s="148" t="s">
        <v>131</v>
      </c>
      <c r="H143" s="147" t="s">
        <v>3</v>
      </c>
      <c r="I143" s="149"/>
      <c r="L143" s="145"/>
      <c r="M143" s="150"/>
      <c r="T143" s="151"/>
      <c r="AT143" s="147" t="s">
        <v>130</v>
      </c>
      <c r="AU143" s="147" t="s">
        <v>80</v>
      </c>
      <c r="AV143" s="12" t="s">
        <v>78</v>
      </c>
      <c r="AW143" s="12" t="s">
        <v>31</v>
      </c>
      <c r="AX143" s="12" t="s">
        <v>70</v>
      </c>
      <c r="AY143" s="147" t="s">
        <v>119</v>
      </c>
    </row>
    <row r="144" spans="2:65" s="12" customFormat="1">
      <c r="B144" s="145"/>
      <c r="D144" s="146" t="s">
        <v>130</v>
      </c>
      <c r="E144" s="147" t="s">
        <v>3</v>
      </c>
      <c r="F144" s="148" t="s">
        <v>203</v>
      </c>
      <c r="H144" s="147" t="s">
        <v>3</v>
      </c>
      <c r="I144" s="149"/>
      <c r="L144" s="145"/>
      <c r="M144" s="150"/>
      <c r="T144" s="151"/>
      <c r="AT144" s="147" t="s">
        <v>130</v>
      </c>
      <c r="AU144" s="147" t="s">
        <v>80</v>
      </c>
      <c r="AV144" s="12" t="s">
        <v>78</v>
      </c>
      <c r="AW144" s="12" t="s">
        <v>31</v>
      </c>
      <c r="AX144" s="12" t="s">
        <v>70</v>
      </c>
      <c r="AY144" s="147" t="s">
        <v>119</v>
      </c>
    </row>
    <row r="145" spans="2:65" s="13" customFormat="1">
      <c r="B145" s="152"/>
      <c r="D145" s="146" t="s">
        <v>130</v>
      </c>
      <c r="E145" s="153" t="s">
        <v>3</v>
      </c>
      <c r="F145" s="154" t="s">
        <v>204</v>
      </c>
      <c r="H145" s="155">
        <v>144</v>
      </c>
      <c r="I145" s="156"/>
      <c r="L145" s="152"/>
      <c r="M145" s="157"/>
      <c r="T145" s="158"/>
      <c r="AT145" s="153" t="s">
        <v>130</v>
      </c>
      <c r="AU145" s="153" t="s">
        <v>80</v>
      </c>
      <c r="AV145" s="13" t="s">
        <v>80</v>
      </c>
      <c r="AW145" s="13" t="s">
        <v>31</v>
      </c>
      <c r="AX145" s="13" t="s">
        <v>70</v>
      </c>
      <c r="AY145" s="153" t="s">
        <v>119</v>
      </c>
    </row>
    <row r="146" spans="2:65" s="15" customFormat="1">
      <c r="B146" s="166"/>
      <c r="D146" s="146" t="s">
        <v>130</v>
      </c>
      <c r="E146" s="167" t="s">
        <v>3</v>
      </c>
      <c r="F146" s="168" t="s">
        <v>205</v>
      </c>
      <c r="H146" s="169">
        <v>144</v>
      </c>
      <c r="I146" s="170"/>
      <c r="L146" s="166"/>
      <c r="M146" s="171"/>
      <c r="T146" s="172"/>
      <c r="AT146" s="167" t="s">
        <v>130</v>
      </c>
      <c r="AU146" s="167" t="s">
        <v>80</v>
      </c>
      <c r="AV146" s="15" t="s">
        <v>138</v>
      </c>
      <c r="AW146" s="15" t="s">
        <v>31</v>
      </c>
      <c r="AX146" s="15" t="s">
        <v>70</v>
      </c>
      <c r="AY146" s="167" t="s">
        <v>119</v>
      </c>
    </row>
    <row r="147" spans="2:65" s="12" customFormat="1">
      <c r="B147" s="145"/>
      <c r="D147" s="146" t="s">
        <v>130</v>
      </c>
      <c r="E147" s="147" t="s">
        <v>3</v>
      </c>
      <c r="F147" s="148" t="s">
        <v>206</v>
      </c>
      <c r="H147" s="147" t="s">
        <v>3</v>
      </c>
      <c r="I147" s="149"/>
      <c r="L147" s="145"/>
      <c r="M147" s="150"/>
      <c r="T147" s="151"/>
      <c r="AT147" s="147" t="s">
        <v>130</v>
      </c>
      <c r="AU147" s="147" t="s">
        <v>80</v>
      </c>
      <c r="AV147" s="12" t="s">
        <v>78</v>
      </c>
      <c r="AW147" s="12" t="s">
        <v>31</v>
      </c>
      <c r="AX147" s="12" t="s">
        <v>70</v>
      </c>
      <c r="AY147" s="147" t="s">
        <v>119</v>
      </c>
    </row>
    <row r="148" spans="2:65" s="13" customFormat="1">
      <c r="B148" s="152"/>
      <c r="D148" s="146" t="s">
        <v>130</v>
      </c>
      <c r="E148" s="153" t="s">
        <v>3</v>
      </c>
      <c r="F148" s="154" t="s">
        <v>207</v>
      </c>
      <c r="H148" s="155">
        <v>114.75</v>
      </c>
      <c r="I148" s="156"/>
      <c r="L148" s="152"/>
      <c r="M148" s="157"/>
      <c r="T148" s="158"/>
      <c r="AT148" s="153" t="s">
        <v>130</v>
      </c>
      <c r="AU148" s="153" t="s">
        <v>80</v>
      </c>
      <c r="AV148" s="13" t="s">
        <v>80</v>
      </c>
      <c r="AW148" s="13" t="s">
        <v>31</v>
      </c>
      <c r="AX148" s="13" t="s">
        <v>70</v>
      </c>
      <c r="AY148" s="153" t="s">
        <v>119</v>
      </c>
    </row>
    <row r="149" spans="2:65" s="15" customFormat="1">
      <c r="B149" s="166"/>
      <c r="D149" s="146" t="s">
        <v>130</v>
      </c>
      <c r="E149" s="167" t="s">
        <v>3</v>
      </c>
      <c r="F149" s="168" t="s">
        <v>205</v>
      </c>
      <c r="H149" s="169">
        <v>114.75</v>
      </c>
      <c r="I149" s="170"/>
      <c r="L149" s="166"/>
      <c r="M149" s="171"/>
      <c r="T149" s="172"/>
      <c r="AT149" s="167" t="s">
        <v>130</v>
      </c>
      <c r="AU149" s="167" t="s">
        <v>80</v>
      </c>
      <c r="AV149" s="15" t="s">
        <v>138</v>
      </c>
      <c r="AW149" s="15" t="s">
        <v>31</v>
      </c>
      <c r="AX149" s="15" t="s">
        <v>70</v>
      </c>
      <c r="AY149" s="167" t="s">
        <v>119</v>
      </c>
    </row>
    <row r="150" spans="2:65" s="14" customFormat="1">
      <c r="B150" s="159"/>
      <c r="D150" s="146" t="s">
        <v>130</v>
      </c>
      <c r="E150" s="160" t="s">
        <v>3</v>
      </c>
      <c r="F150" s="161" t="s">
        <v>132</v>
      </c>
      <c r="H150" s="162">
        <v>258.75</v>
      </c>
      <c r="I150" s="163"/>
      <c r="L150" s="159"/>
      <c r="M150" s="164"/>
      <c r="T150" s="165"/>
      <c r="AT150" s="160" t="s">
        <v>130</v>
      </c>
      <c r="AU150" s="160" t="s">
        <v>80</v>
      </c>
      <c r="AV150" s="14" t="s">
        <v>126</v>
      </c>
      <c r="AW150" s="14" t="s">
        <v>31</v>
      </c>
      <c r="AX150" s="14" t="s">
        <v>78</v>
      </c>
      <c r="AY150" s="160" t="s">
        <v>119</v>
      </c>
    </row>
    <row r="151" spans="2:65" s="1" customFormat="1" ht="49" customHeight="1">
      <c r="B151" s="127"/>
      <c r="C151" s="128" t="s">
        <v>208</v>
      </c>
      <c r="D151" s="128" t="s">
        <v>121</v>
      </c>
      <c r="E151" s="129" t="s">
        <v>209</v>
      </c>
      <c r="F151" s="130" t="s">
        <v>210</v>
      </c>
      <c r="G151" s="131" t="s">
        <v>176</v>
      </c>
      <c r="H151" s="132">
        <v>361.96</v>
      </c>
      <c r="I151" s="133">
        <v>270</v>
      </c>
      <c r="J151" s="134">
        <f>ROUND(I151*H151,2)</f>
        <v>97729.2</v>
      </c>
      <c r="K151" s="130" t="s">
        <v>125</v>
      </c>
      <c r="L151" s="32"/>
      <c r="M151" s="135" t="s">
        <v>3</v>
      </c>
      <c r="N151" s="136" t="s">
        <v>41</v>
      </c>
      <c r="P151" s="137">
        <f>O151*H151</f>
        <v>0</v>
      </c>
      <c r="Q151" s="137">
        <v>0</v>
      </c>
      <c r="R151" s="137">
        <f>Q151*H151</f>
        <v>0</v>
      </c>
      <c r="S151" s="137">
        <v>0</v>
      </c>
      <c r="T151" s="138">
        <f>S151*H151</f>
        <v>0</v>
      </c>
      <c r="AR151" s="139" t="s">
        <v>126</v>
      </c>
      <c r="AT151" s="139" t="s">
        <v>121</v>
      </c>
      <c r="AU151" s="139" t="s">
        <v>80</v>
      </c>
      <c r="AY151" s="17" t="s">
        <v>119</v>
      </c>
      <c r="BE151" s="140">
        <f>IF(N151="základní",J151,0)</f>
        <v>97729.2</v>
      </c>
      <c r="BF151" s="140">
        <f>IF(N151="snížená",J151,0)</f>
        <v>0</v>
      </c>
      <c r="BG151" s="140">
        <f>IF(N151="zákl. přenesená",J151,0)</f>
        <v>0</v>
      </c>
      <c r="BH151" s="140">
        <f>IF(N151="sníž. přenesená",J151,0)</f>
        <v>0</v>
      </c>
      <c r="BI151" s="140">
        <f>IF(N151="nulová",J151,0)</f>
        <v>0</v>
      </c>
      <c r="BJ151" s="17" t="s">
        <v>78</v>
      </c>
      <c r="BK151" s="140">
        <f>ROUND(I151*H151,2)</f>
        <v>97729.2</v>
      </c>
      <c r="BL151" s="17" t="s">
        <v>126</v>
      </c>
      <c r="BM151" s="139" t="s">
        <v>211</v>
      </c>
    </row>
    <row r="152" spans="2:65" s="1" customFormat="1">
      <c r="B152" s="32"/>
      <c r="D152" s="141" t="s">
        <v>128</v>
      </c>
      <c r="F152" s="142" t="s">
        <v>212</v>
      </c>
      <c r="I152" s="143"/>
      <c r="L152" s="32"/>
      <c r="M152" s="144"/>
      <c r="T152" s="53"/>
      <c r="AT152" s="17" t="s">
        <v>128</v>
      </c>
      <c r="AU152" s="17" t="s">
        <v>80</v>
      </c>
    </row>
    <row r="153" spans="2:65" s="12" customFormat="1">
      <c r="B153" s="145"/>
      <c r="D153" s="146" t="s">
        <v>130</v>
      </c>
      <c r="E153" s="147" t="s">
        <v>3</v>
      </c>
      <c r="F153" s="148" t="s">
        <v>131</v>
      </c>
      <c r="H153" s="147" t="s">
        <v>3</v>
      </c>
      <c r="I153" s="149"/>
      <c r="L153" s="145"/>
      <c r="M153" s="150"/>
      <c r="T153" s="151"/>
      <c r="AT153" s="147" t="s">
        <v>130</v>
      </c>
      <c r="AU153" s="147" t="s">
        <v>80</v>
      </c>
      <c r="AV153" s="12" t="s">
        <v>78</v>
      </c>
      <c r="AW153" s="12" t="s">
        <v>31</v>
      </c>
      <c r="AX153" s="12" t="s">
        <v>70</v>
      </c>
      <c r="AY153" s="147" t="s">
        <v>119</v>
      </c>
    </row>
    <row r="154" spans="2:65" s="12" customFormat="1">
      <c r="B154" s="145"/>
      <c r="D154" s="146" t="s">
        <v>130</v>
      </c>
      <c r="E154" s="147" t="s">
        <v>3</v>
      </c>
      <c r="F154" s="148" t="s">
        <v>213</v>
      </c>
      <c r="H154" s="147" t="s">
        <v>3</v>
      </c>
      <c r="I154" s="149"/>
      <c r="L154" s="145"/>
      <c r="M154" s="150"/>
      <c r="T154" s="151"/>
      <c r="AT154" s="147" t="s">
        <v>130</v>
      </c>
      <c r="AU154" s="147" t="s">
        <v>80</v>
      </c>
      <c r="AV154" s="12" t="s">
        <v>78</v>
      </c>
      <c r="AW154" s="12" t="s">
        <v>31</v>
      </c>
      <c r="AX154" s="12" t="s">
        <v>70</v>
      </c>
      <c r="AY154" s="147" t="s">
        <v>119</v>
      </c>
    </row>
    <row r="155" spans="2:65" s="13" customFormat="1">
      <c r="B155" s="152"/>
      <c r="D155" s="146" t="s">
        <v>130</v>
      </c>
      <c r="E155" s="153" t="s">
        <v>3</v>
      </c>
      <c r="F155" s="154" t="s">
        <v>214</v>
      </c>
      <c r="H155" s="155">
        <v>361.96</v>
      </c>
      <c r="I155" s="156"/>
      <c r="L155" s="152"/>
      <c r="M155" s="157"/>
      <c r="T155" s="158"/>
      <c r="AT155" s="153" t="s">
        <v>130</v>
      </c>
      <c r="AU155" s="153" t="s">
        <v>80</v>
      </c>
      <c r="AV155" s="13" t="s">
        <v>80</v>
      </c>
      <c r="AW155" s="13" t="s">
        <v>31</v>
      </c>
      <c r="AX155" s="13" t="s">
        <v>70</v>
      </c>
      <c r="AY155" s="153" t="s">
        <v>119</v>
      </c>
    </row>
    <row r="156" spans="2:65" s="14" customFormat="1">
      <c r="B156" s="159"/>
      <c r="D156" s="146" t="s">
        <v>130</v>
      </c>
      <c r="E156" s="160" t="s">
        <v>3</v>
      </c>
      <c r="F156" s="161" t="s">
        <v>132</v>
      </c>
      <c r="H156" s="162">
        <v>361.96</v>
      </c>
      <c r="I156" s="163"/>
      <c r="L156" s="159"/>
      <c r="M156" s="164"/>
      <c r="T156" s="165"/>
      <c r="AT156" s="160" t="s">
        <v>130</v>
      </c>
      <c r="AU156" s="160" t="s">
        <v>80</v>
      </c>
      <c r="AV156" s="14" t="s">
        <v>126</v>
      </c>
      <c r="AW156" s="14" t="s">
        <v>31</v>
      </c>
      <c r="AX156" s="14" t="s">
        <v>78</v>
      </c>
      <c r="AY156" s="160" t="s">
        <v>119</v>
      </c>
    </row>
    <row r="157" spans="2:65" s="1" customFormat="1" ht="37.75" customHeight="1">
      <c r="B157" s="127"/>
      <c r="C157" s="128" t="s">
        <v>215</v>
      </c>
      <c r="D157" s="128" t="s">
        <v>121</v>
      </c>
      <c r="E157" s="129" t="s">
        <v>216</v>
      </c>
      <c r="F157" s="130" t="s">
        <v>217</v>
      </c>
      <c r="G157" s="131" t="s">
        <v>135</v>
      </c>
      <c r="H157" s="132">
        <v>1444.1089999999999</v>
      </c>
      <c r="I157" s="133">
        <v>5</v>
      </c>
      <c r="J157" s="134">
        <f>ROUND(I157*H157,2)</f>
        <v>7220.55</v>
      </c>
      <c r="K157" s="130" t="s">
        <v>125</v>
      </c>
      <c r="L157" s="32"/>
      <c r="M157" s="135" t="s">
        <v>3</v>
      </c>
      <c r="N157" s="136" t="s">
        <v>41</v>
      </c>
      <c r="P157" s="137">
        <f>O157*H157</f>
        <v>0</v>
      </c>
      <c r="Q157" s="137">
        <v>8.4000000000000003E-4</v>
      </c>
      <c r="R157" s="137">
        <f>Q157*H157</f>
        <v>1.21305156</v>
      </c>
      <c r="S157" s="137">
        <v>0</v>
      </c>
      <c r="T157" s="138">
        <f>S157*H157</f>
        <v>0</v>
      </c>
      <c r="AR157" s="139" t="s">
        <v>126</v>
      </c>
      <c r="AT157" s="139" t="s">
        <v>121</v>
      </c>
      <c r="AU157" s="139" t="s">
        <v>80</v>
      </c>
      <c r="AY157" s="17" t="s">
        <v>119</v>
      </c>
      <c r="BE157" s="140">
        <f>IF(N157="základní",J157,0)</f>
        <v>7220.55</v>
      </c>
      <c r="BF157" s="140">
        <f>IF(N157="snížená",J157,0)</f>
        <v>0</v>
      </c>
      <c r="BG157" s="140">
        <f>IF(N157="zákl. přenesená",J157,0)</f>
        <v>0</v>
      </c>
      <c r="BH157" s="140">
        <f>IF(N157="sníž. přenesená",J157,0)</f>
        <v>0</v>
      </c>
      <c r="BI157" s="140">
        <f>IF(N157="nulová",J157,0)</f>
        <v>0</v>
      </c>
      <c r="BJ157" s="17" t="s">
        <v>78</v>
      </c>
      <c r="BK157" s="140">
        <f>ROUND(I157*H157,2)</f>
        <v>7220.55</v>
      </c>
      <c r="BL157" s="17" t="s">
        <v>126</v>
      </c>
      <c r="BM157" s="139" t="s">
        <v>218</v>
      </c>
    </row>
    <row r="158" spans="2:65" s="1" customFormat="1">
      <c r="B158" s="32"/>
      <c r="D158" s="141" t="s">
        <v>128</v>
      </c>
      <c r="F158" s="142" t="s">
        <v>219</v>
      </c>
      <c r="I158" s="143"/>
      <c r="L158" s="32"/>
      <c r="M158" s="144"/>
      <c r="T158" s="53"/>
      <c r="AT158" s="17" t="s">
        <v>128</v>
      </c>
      <c r="AU158" s="17" t="s">
        <v>80</v>
      </c>
    </row>
    <row r="159" spans="2:65" s="12" customFormat="1">
      <c r="B159" s="145"/>
      <c r="D159" s="146" t="s">
        <v>130</v>
      </c>
      <c r="E159" s="147" t="s">
        <v>3</v>
      </c>
      <c r="F159" s="148" t="s">
        <v>131</v>
      </c>
      <c r="H159" s="147" t="s">
        <v>3</v>
      </c>
      <c r="I159" s="149"/>
      <c r="L159" s="145"/>
      <c r="M159" s="150"/>
      <c r="T159" s="151"/>
      <c r="AT159" s="147" t="s">
        <v>130</v>
      </c>
      <c r="AU159" s="147" t="s">
        <v>80</v>
      </c>
      <c r="AV159" s="12" t="s">
        <v>78</v>
      </c>
      <c r="AW159" s="12" t="s">
        <v>31</v>
      </c>
      <c r="AX159" s="12" t="s">
        <v>70</v>
      </c>
      <c r="AY159" s="147" t="s">
        <v>119</v>
      </c>
    </row>
    <row r="160" spans="2:65" s="13" customFormat="1">
      <c r="B160" s="152"/>
      <c r="D160" s="146" t="s">
        <v>130</v>
      </c>
      <c r="E160" s="153" t="s">
        <v>3</v>
      </c>
      <c r="F160" s="154" t="s">
        <v>220</v>
      </c>
      <c r="H160" s="155">
        <v>480</v>
      </c>
      <c r="I160" s="156"/>
      <c r="L160" s="152"/>
      <c r="M160" s="157"/>
      <c r="T160" s="158"/>
      <c r="AT160" s="153" t="s">
        <v>130</v>
      </c>
      <c r="AU160" s="153" t="s">
        <v>80</v>
      </c>
      <c r="AV160" s="13" t="s">
        <v>80</v>
      </c>
      <c r="AW160" s="13" t="s">
        <v>31</v>
      </c>
      <c r="AX160" s="13" t="s">
        <v>70</v>
      </c>
      <c r="AY160" s="153" t="s">
        <v>119</v>
      </c>
    </row>
    <row r="161" spans="2:65" s="13" customFormat="1">
      <c r="B161" s="152"/>
      <c r="D161" s="146" t="s">
        <v>130</v>
      </c>
      <c r="E161" s="153" t="s">
        <v>3</v>
      </c>
      <c r="F161" s="154" t="s">
        <v>221</v>
      </c>
      <c r="H161" s="155">
        <v>306</v>
      </c>
      <c r="I161" s="156"/>
      <c r="L161" s="152"/>
      <c r="M161" s="157"/>
      <c r="T161" s="158"/>
      <c r="AT161" s="153" t="s">
        <v>130</v>
      </c>
      <c r="AU161" s="153" t="s">
        <v>80</v>
      </c>
      <c r="AV161" s="13" t="s">
        <v>80</v>
      </c>
      <c r="AW161" s="13" t="s">
        <v>31</v>
      </c>
      <c r="AX161" s="13" t="s">
        <v>70</v>
      </c>
      <c r="AY161" s="153" t="s">
        <v>119</v>
      </c>
    </row>
    <row r="162" spans="2:65" s="13" customFormat="1">
      <c r="B162" s="152"/>
      <c r="D162" s="146" t="s">
        <v>130</v>
      </c>
      <c r="E162" s="153" t="s">
        <v>3</v>
      </c>
      <c r="F162" s="154" t="s">
        <v>222</v>
      </c>
      <c r="H162" s="155">
        <v>658.10900000000004</v>
      </c>
      <c r="I162" s="156"/>
      <c r="L162" s="152"/>
      <c r="M162" s="157"/>
      <c r="T162" s="158"/>
      <c r="AT162" s="153" t="s">
        <v>130</v>
      </c>
      <c r="AU162" s="153" t="s">
        <v>80</v>
      </c>
      <c r="AV162" s="13" t="s">
        <v>80</v>
      </c>
      <c r="AW162" s="13" t="s">
        <v>31</v>
      </c>
      <c r="AX162" s="13" t="s">
        <v>70</v>
      </c>
      <c r="AY162" s="153" t="s">
        <v>119</v>
      </c>
    </row>
    <row r="163" spans="2:65" s="14" customFormat="1">
      <c r="B163" s="159"/>
      <c r="D163" s="146" t="s">
        <v>130</v>
      </c>
      <c r="E163" s="160" t="s">
        <v>3</v>
      </c>
      <c r="F163" s="161" t="s">
        <v>132</v>
      </c>
      <c r="H163" s="162">
        <v>1444.1089999999999</v>
      </c>
      <c r="I163" s="163"/>
      <c r="L163" s="159"/>
      <c r="M163" s="164"/>
      <c r="T163" s="165"/>
      <c r="AT163" s="160" t="s">
        <v>130</v>
      </c>
      <c r="AU163" s="160" t="s">
        <v>80</v>
      </c>
      <c r="AV163" s="14" t="s">
        <v>126</v>
      </c>
      <c r="AW163" s="14" t="s">
        <v>31</v>
      </c>
      <c r="AX163" s="14" t="s">
        <v>78</v>
      </c>
      <c r="AY163" s="160" t="s">
        <v>119</v>
      </c>
    </row>
    <row r="164" spans="2:65" s="1" customFormat="1" ht="44.25" customHeight="1">
      <c r="B164" s="127"/>
      <c r="C164" s="128" t="s">
        <v>9</v>
      </c>
      <c r="D164" s="128" t="s">
        <v>121</v>
      </c>
      <c r="E164" s="129" t="s">
        <v>223</v>
      </c>
      <c r="F164" s="130" t="s">
        <v>224</v>
      </c>
      <c r="G164" s="131" t="s">
        <v>135</v>
      </c>
      <c r="H164" s="132">
        <v>1444.1089999999999</v>
      </c>
      <c r="I164" s="133">
        <v>5</v>
      </c>
      <c r="J164" s="134">
        <f>ROUND(I164*H164,2)</f>
        <v>7220.55</v>
      </c>
      <c r="K164" s="130" t="s">
        <v>125</v>
      </c>
      <c r="L164" s="32"/>
      <c r="M164" s="135" t="s">
        <v>3</v>
      </c>
      <c r="N164" s="136" t="s">
        <v>41</v>
      </c>
      <c r="P164" s="137">
        <f>O164*H164</f>
        <v>0</v>
      </c>
      <c r="Q164" s="137">
        <v>0</v>
      </c>
      <c r="R164" s="137">
        <f>Q164*H164</f>
        <v>0</v>
      </c>
      <c r="S164" s="137">
        <v>0</v>
      </c>
      <c r="T164" s="138">
        <f>S164*H164</f>
        <v>0</v>
      </c>
      <c r="AR164" s="139" t="s">
        <v>126</v>
      </c>
      <c r="AT164" s="139" t="s">
        <v>121</v>
      </c>
      <c r="AU164" s="139" t="s">
        <v>80</v>
      </c>
      <c r="AY164" s="17" t="s">
        <v>119</v>
      </c>
      <c r="BE164" s="140">
        <f>IF(N164="základní",J164,0)</f>
        <v>7220.55</v>
      </c>
      <c r="BF164" s="140">
        <f>IF(N164="snížená",J164,0)</f>
        <v>0</v>
      </c>
      <c r="BG164" s="140">
        <f>IF(N164="zákl. přenesená",J164,0)</f>
        <v>0</v>
      </c>
      <c r="BH164" s="140">
        <f>IF(N164="sníž. přenesená",J164,0)</f>
        <v>0</v>
      </c>
      <c r="BI164" s="140">
        <f>IF(N164="nulová",J164,0)</f>
        <v>0</v>
      </c>
      <c r="BJ164" s="17" t="s">
        <v>78</v>
      </c>
      <c r="BK164" s="140">
        <f>ROUND(I164*H164,2)</f>
        <v>7220.55</v>
      </c>
      <c r="BL164" s="17" t="s">
        <v>126</v>
      </c>
      <c r="BM164" s="139" t="s">
        <v>225</v>
      </c>
    </row>
    <row r="165" spans="2:65" s="1" customFormat="1">
      <c r="B165" s="32"/>
      <c r="D165" s="141" t="s">
        <v>128</v>
      </c>
      <c r="F165" s="142" t="s">
        <v>226</v>
      </c>
      <c r="I165" s="143"/>
      <c r="L165" s="32"/>
      <c r="M165" s="144"/>
      <c r="T165" s="53"/>
      <c r="AT165" s="17" t="s">
        <v>128</v>
      </c>
      <c r="AU165" s="17" t="s">
        <v>80</v>
      </c>
    </row>
    <row r="166" spans="2:65" s="13" customFormat="1">
      <c r="B166" s="152"/>
      <c r="D166" s="146" t="s">
        <v>130</v>
      </c>
      <c r="E166" s="153" t="s">
        <v>3</v>
      </c>
      <c r="F166" s="154" t="s">
        <v>227</v>
      </c>
      <c r="H166" s="155">
        <v>1444.1089999999999</v>
      </c>
      <c r="I166" s="156"/>
      <c r="L166" s="152"/>
      <c r="M166" s="157"/>
      <c r="T166" s="158"/>
      <c r="AT166" s="153" t="s">
        <v>130</v>
      </c>
      <c r="AU166" s="153" t="s">
        <v>80</v>
      </c>
      <c r="AV166" s="13" t="s">
        <v>80</v>
      </c>
      <c r="AW166" s="13" t="s">
        <v>31</v>
      </c>
      <c r="AX166" s="13" t="s">
        <v>70</v>
      </c>
      <c r="AY166" s="153" t="s">
        <v>119</v>
      </c>
    </row>
    <row r="167" spans="2:65" s="14" customFormat="1">
      <c r="B167" s="159"/>
      <c r="D167" s="146" t="s">
        <v>130</v>
      </c>
      <c r="E167" s="160" t="s">
        <v>3</v>
      </c>
      <c r="F167" s="161" t="s">
        <v>132</v>
      </c>
      <c r="H167" s="162">
        <v>1444.1089999999999</v>
      </c>
      <c r="I167" s="163"/>
      <c r="L167" s="159"/>
      <c r="M167" s="164"/>
      <c r="T167" s="165"/>
      <c r="AT167" s="160" t="s">
        <v>130</v>
      </c>
      <c r="AU167" s="160" t="s">
        <v>80</v>
      </c>
      <c r="AV167" s="14" t="s">
        <v>126</v>
      </c>
      <c r="AW167" s="14" t="s">
        <v>31</v>
      </c>
      <c r="AX167" s="14" t="s">
        <v>78</v>
      </c>
      <c r="AY167" s="160" t="s">
        <v>119</v>
      </c>
    </row>
    <row r="168" spans="2:65" s="1" customFormat="1" ht="44.25" customHeight="1">
      <c r="B168" s="127"/>
      <c r="C168" s="128" t="s">
        <v>228</v>
      </c>
      <c r="D168" s="128" t="s">
        <v>121</v>
      </c>
      <c r="E168" s="129" t="s">
        <v>229</v>
      </c>
      <c r="F168" s="130" t="s">
        <v>230</v>
      </c>
      <c r="G168" s="131" t="s">
        <v>176</v>
      </c>
      <c r="H168" s="132">
        <v>620.71</v>
      </c>
      <c r="I168" s="133">
        <v>50</v>
      </c>
      <c r="J168" s="134">
        <f>ROUND(I168*H168,2)</f>
        <v>31035.5</v>
      </c>
      <c r="K168" s="130" t="s">
        <v>125</v>
      </c>
      <c r="L168" s="32"/>
      <c r="M168" s="135" t="s">
        <v>3</v>
      </c>
      <c r="N168" s="136" t="s">
        <v>41</v>
      </c>
      <c r="P168" s="137">
        <f>O168*H168</f>
        <v>0</v>
      </c>
      <c r="Q168" s="137">
        <v>0</v>
      </c>
      <c r="R168" s="137">
        <f>Q168*H168</f>
        <v>0</v>
      </c>
      <c r="S168" s="137">
        <v>0</v>
      </c>
      <c r="T168" s="138">
        <f>S168*H168</f>
        <v>0</v>
      </c>
      <c r="AR168" s="139" t="s">
        <v>126</v>
      </c>
      <c r="AT168" s="139" t="s">
        <v>121</v>
      </c>
      <c r="AU168" s="139" t="s">
        <v>80</v>
      </c>
      <c r="AY168" s="17" t="s">
        <v>119</v>
      </c>
      <c r="BE168" s="140">
        <f>IF(N168="základní",J168,0)</f>
        <v>31035.5</v>
      </c>
      <c r="BF168" s="140">
        <f>IF(N168="snížená",J168,0)</f>
        <v>0</v>
      </c>
      <c r="BG168" s="140">
        <f>IF(N168="zákl. přenesená",J168,0)</f>
        <v>0</v>
      </c>
      <c r="BH168" s="140">
        <f>IF(N168="sníž. přenesená",J168,0)</f>
        <v>0</v>
      </c>
      <c r="BI168" s="140">
        <f>IF(N168="nulová",J168,0)</f>
        <v>0</v>
      </c>
      <c r="BJ168" s="17" t="s">
        <v>78</v>
      </c>
      <c r="BK168" s="140">
        <f>ROUND(I168*H168,2)</f>
        <v>31035.5</v>
      </c>
      <c r="BL168" s="17" t="s">
        <v>126</v>
      </c>
      <c r="BM168" s="139" t="s">
        <v>231</v>
      </c>
    </row>
    <row r="169" spans="2:65" s="1" customFormat="1">
      <c r="B169" s="32"/>
      <c r="D169" s="141" t="s">
        <v>128</v>
      </c>
      <c r="F169" s="142" t="s">
        <v>232</v>
      </c>
      <c r="I169" s="143"/>
      <c r="L169" s="32"/>
      <c r="M169" s="144"/>
      <c r="T169" s="53"/>
      <c r="AT169" s="17" t="s">
        <v>128</v>
      </c>
      <c r="AU169" s="17" t="s">
        <v>80</v>
      </c>
    </row>
    <row r="170" spans="2:65" s="13" customFormat="1">
      <c r="B170" s="152"/>
      <c r="D170" s="146" t="s">
        <v>130</v>
      </c>
      <c r="E170" s="153" t="s">
        <v>3</v>
      </c>
      <c r="F170" s="154" t="s">
        <v>233</v>
      </c>
      <c r="H170" s="155">
        <v>620.71</v>
      </c>
      <c r="I170" s="156"/>
      <c r="L170" s="152"/>
      <c r="M170" s="157"/>
      <c r="T170" s="158"/>
      <c r="AT170" s="153" t="s">
        <v>130</v>
      </c>
      <c r="AU170" s="153" t="s">
        <v>80</v>
      </c>
      <c r="AV170" s="13" t="s">
        <v>80</v>
      </c>
      <c r="AW170" s="13" t="s">
        <v>31</v>
      </c>
      <c r="AX170" s="13" t="s">
        <v>70</v>
      </c>
      <c r="AY170" s="153" t="s">
        <v>119</v>
      </c>
    </row>
    <row r="171" spans="2:65" s="14" customFormat="1">
      <c r="B171" s="159"/>
      <c r="D171" s="146" t="s">
        <v>130</v>
      </c>
      <c r="E171" s="160" t="s">
        <v>3</v>
      </c>
      <c r="F171" s="161" t="s">
        <v>132</v>
      </c>
      <c r="H171" s="162">
        <v>620.71</v>
      </c>
      <c r="I171" s="163"/>
      <c r="L171" s="159"/>
      <c r="M171" s="164"/>
      <c r="T171" s="165"/>
      <c r="AT171" s="160" t="s">
        <v>130</v>
      </c>
      <c r="AU171" s="160" t="s">
        <v>80</v>
      </c>
      <c r="AV171" s="14" t="s">
        <v>126</v>
      </c>
      <c r="AW171" s="14" t="s">
        <v>31</v>
      </c>
      <c r="AX171" s="14" t="s">
        <v>78</v>
      </c>
      <c r="AY171" s="160" t="s">
        <v>119</v>
      </c>
    </row>
    <row r="172" spans="2:65" s="1" customFormat="1" ht="62.9" customHeight="1">
      <c r="B172" s="127"/>
      <c r="C172" s="128" t="s">
        <v>234</v>
      </c>
      <c r="D172" s="128" t="s">
        <v>121</v>
      </c>
      <c r="E172" s="129" t="s">
        <v>235</v>
      </c>
      <c r="F172" s="130" t="s">
        <v>236</v>
      </c>
      <c r="G172" s="131" t="s">
        <v>176</v>
      </c>
      <c r="H172" s="132">
        <v>907.71</v>
      </c>
      <c r="I172" s="133">
        <v>260</v>
      </c>
      <c r="J172" s="134">
        <f>ROUND(I172*H172,2)</f>
        <v>236004.6</v>
      </c>
      <c r="K172" s="130" t="s">
        <v>125</v>
      </c>
      <c r="L172" s="32"/>
      <c r="M172" s="135" t="s">
        <v>3</v>
      </c>
      <c r="N172" s="136" t="s">
        <v>41</v>
      </c>
      <c r="P172" s="137">
        <f>O172*H172</f>
        <v>0</v>
      </c>
      <c r="Q172" s="137">
        <v>0</v>
      </c>
      <c r="R172" s="137">
        <f>Q172*H172</f>
        <v>0</v>
      </c>
      <c r="S172" s="137">
        <v>0</v>
      </c>
      <c r="T172" s="138">
        <f>S172*H172</f>
        <v>0</v>
      </c>
      <c r="AR172" s="139" t="s">
        <v>126</v>
      </c>
      <c r="AT172" s="139" t="s">
        <v>121</v>
      </c>
      <c r="AU172" s="139" t="s">
        <v>80</v>
      </c>
      <c r="AY172" s="17" t="s">
        <v>119</v>
      </c>
      <c r="BE172" s="140">
        <f>IF(N172="základní",J172,0)</f>
        <v>236004.6</v>
      </c>
      <c r="BF172" s="140">
        <f>IF(N172="snížená",J172,0)</f>
        <v>0</v>
      </c>
      <c r="BG172" s="140">
        <f>IF(N172="zákl. přenesená",J172,0)</f>
        <v>0</v>
      </c>
      <c r="BH172" s="140">
        <f>IF(N172="sníž. přenesená",J172,0)</f>
        <v>0</v>
      </c>
      <c r="BI172" s="140">
        <f>IF(N172="nulová",J172,0)</f>
        <v>0</v>
      </c>
      <c r="BJ172" s="17" t="s">
        <v>78</v>
      </c>
      <c r="BK172" s="140">
        <f>ROUND(I172*H172,2)</f>
        <v>236004.6</v>
      </c>
      <c r="BL172" s="17" t="s">
        <v>126</v>
      </c>
      <c r="BM172" s="139" t="s">
        <v>237</v>
      </c>
    </row>
    <row r="173" spans="2:65" s="1" customFormat="1">
      <c r="B173" s="32"/>
      <c r="D173" s="141" t="s">
        <v>128</v>
      </c>
      <c r="F173" s="142" t="s">
        <v>238</v>
      </c>
      <c r="I173" s="143"/>
      <c r="L173" s="32"/>
      <c r="M173" s="144"/>
      <c r="T173" s="53"/>
      <c r="AT173" s="17" t="s">
        <v>128</v>
      </c>
      <c r="AU173" s="17" t="s">
        <v>80</v>
      </c>
    </row>
    <row r="174" spans="2:65" s="13" customFormat="1">
      <c r="B174" s="152"/>
      <c r="D174" s="146" t="s">
        <v>130</v>
      </c>
      <c r="E174" s="153" t="s">
        <v>3</v>
      </c>
      <c r="F174" s="154" t="s">
        <v>239</v>
      </c>
      <c r="H174" s="155">
        <v>907.71</v>
      </c>
      <c r="I174" s="156"/>
      <c r="L174" s="152"/>
      <c r="M174" s="157"/>
      <c r="T174" s="158"/>
      <c r="AT174" s="153" t="s">
        <v>130</v>
      </c>
      <c r="AU174" s="153" t="s">
        <v>80</v>
      </c>
      <c r="AV174" s="13" t="s">
        <v>80</v>
      </c>
      <c r="AW174" s="13" t="s">
        <v>31</v>
      </c>
      <c r="AX174" s="13" t="s">
        <v>70</v>
      </c>
      <c r="AY174" s="153" t="s">
        <v>119</v>
      </c>
    </row>
    <row r="175" spans="2:65" s="14" customFormat="1">
      <c r="B175" s="159"/>
      <c r="D175" s="146" t="s">
        <v>130</v>
      </c>
      <c r="E175" s="160" t="s">
        <v>3</v>
      </c>
      <c r="F175" s="161" t="s">
        <v>132</v>
      </c>
      <c r="H175" s="162">
        <v>907.71</v>
      </c>
      <c r="I175" s="163"/>
      <c r="L175" s="159"/>
      <c r="M175" s="164"/>
      <c r="T175" s="165"/>
      <c r="AT175" s="160" t="s">
        <v>130</v>
      </c>
      <c r="AU175" s="160" t="s">
        <v>80</v>
      </c>
      <c r="AV175" s="14" t="s">
        <v>126</v>
      </c>
      <c r="AW175" s="14" t="s">
        <v>31</v>
      </c>
      <c r="AX175" s="14" t="s">
        <v>78</v>
      </c>
      <c r="AY175" s="160" t="s">
        <v>119</v>
      </c>
    </row>
    <row r="176" spans="2:65" s="1" customFormat="1" ht="66.75" customHeight="1">
      <c r="B176" s="127"/>
      <c r="C176" s="128" t="s">
        <v>240</v>
      </c>
      <c r="D176" s="128" t="s">
        <v>121</v>
      </c>
      <c r="E176" s="129" t="s">
        <v>241</v>
      </c>
      <c r="F176" s="130" t="s">
        <v>242</v>
      </c>
      <c r="G176" s="131" t="s">
        <v>176</v>
      </c>
      <c r="H176" s="132">
        <v>4538.55</v>
      </c>
      <c r="I176" s="133">
        <v>1</v>
      </c>
      <c r="J176" s="134">
        <f>ROUND(I176*H176,2)</f>
        <v>4538.55</v>
      </c>
      <c r="K176" s="130" t="s">
        <v>125</v>
      </c>
      <c r="L176" s="32"/>
      <c r="M176" s="135" t="s">
        <v>3</v>
      </c>
      <c r="N176" s="136" t="s">
        <v>41</v>
      </c>
      <c r="P176" s="137">
        <f>O176*H176</f>
        <v>0</v>
      </c>
      <c r="Q176" s="137">
        <v>0</v>
      </c>
      <c r="R176" s="137">
        <f>Q176*H176</f>
        <v>0</v>
      </c>
      <c r="S176" s="137">
        <v>0</v>
      </c>
      <c r="T176" s="138">
        <f>S176*H176</f>
        <v>0</v>
      </c>
      <c r="AR176" s="139" t="s">
        <v>126</v>
      </c>
      <c r="AT176" s="139" t="s">
        <v>121</v>
      </c>
      <c r="AU176" s="139" t="s">
        <v>80</v>
      </c>
      <c r="AY176" s="17" t="s">
        <v>119</v>
      </c>
      <c r="BE176" s="140">
        <f>IF(N176="základní",J176,0)</f>
        <v>4538.55</v>
      </c>
      <c r="BF176" s="140">
        <f>IF(N176="snížená",J176,0)</f>
        <v>0</v>
      </c>
      <c r="BG176" s="140">
        <f>IF(N176="zákl. přenesená",J176,0)</f>
        <v>0</v>
      </c>
      <c r="BH176" s="140">
        <f>IF(N176="sníž. přenesená",J176,0)</f>
        <v>0</v>
      </c>
      <c r="BI176" s="140">
        <f>IF(N176="nulová",J176,0)</f>
        <v>0</v>
      </c>
      <c r="BJ176" s="17" t="s">
        <v>78</v>
      </c>
      <c r="BK176" s="140">
        <f>ROUND(I176*H176,2)</f>
        <v>4538.55</v>
      </c>
      <c r="BL176" s="17" t="s">
        <v>126</v>
      </c>
      <c r="BM176" s="139" t="s">
        <v>243</v>
      </c>
    </row>
    <row r="177" spans="2:65" s="1" customFormat="1">
      <c r="B177" s="32"/>
      <c r="D177" s="141" t="s">
        <v>128</v>
      </c>
      <c r="F177" s="142" t="s">
        <v>244</v>
      </c>
      <c r="I177" s="143"/>
      <c r="L177" s="32"/>
      <c r="M177" s="144"/>
      <c r="T177" s="53"/>
      <c r="AT177" s="17" t="s">
        <v>128</v>
      </c>
      <c r="AU177" s="17" t="s">
        <v>80</v>
      </c>
    </row>
    <row r="178" spans="2:65" s="13" customFormat="1">
      <c r="B178" s="152"/>
      <c r="D178" s="146" t="s">
        <v>130</v>
      </c>
      <c r="E178" s="153" t="s">
        <v>3</v>
      </c>
      <c r="F178" s="154" t="s">
        <v>245</v>
      </c>
      <c r="H178" s="155">
        <v>4538.55</v>
      </c>
      <c r="I178" s="156"/>
      <c r="L178" s="152"/>
      <c r="M178" s="157"/>
      <c r="T178" s="158"/>
      <c r="AT178" s="153" t="s">
        <v>130</v>
      </c>
      <c r="AU178" s="153" t="s">
        <v>80</v>
      </c>
      <c r="AV178" s="13" t="s">
        <v>80</v>
      </c>
      <c r="AW178" s="13" t="s">
        <v>31</v>
      </c>
      <c r="AX178" s="13" t="s">
        <v>70</v>
      </c>
      <c r="AY178" s="153" t="s">
        <v>119</v>
      </c>
    </row>
    <row r="179" spans="2:65" s="14" customFormat="1">
      <c r="B179" s="159"/>
      <c r="D179" s="146" t="s">
        <v>130</v>
      </c>
      <c r="E179" s="160" t="s">
        <v>3</v>
      </c>
      <c r="F179" s="161" t="s">
        <v>132</v>
      </c>
      <c r="H179" s="162">
        <v>4538.55</v>
      </c>
      <c r="I179" s="163"/>
      <c r="L179" s="159"/>
      <c r="M179" s="164"/>
      <c r="T179" s="165"/>
      <c r="AT179" s="160" t="s">
        <v>130</v>
      </c>
      <c r="AU179" s="160" t="s">
        <v>80</v>
      </c>
      <c r="AV179" s="14" t="s">
        <v>126</v>
      </c>
      <c r="AW179" s="14" t="s">
        <v>31</v>
      </c>
      <c r="AX179" s="14" t="s">
        <v>78</v>
      </c>
      <c r="AY179" s="160" t="s">
        <v>119</v>
      </c>
    </row>
    <row r="180" spans="2:65" s="1" customFormat="1" ht="37.75" customHeight="1">
      <c r="B180" s="127"/>
      <c r="C180" s="128" t="s">
        <v>246</v>
      </c>
      <c r="D180" s="128" t="s">
        <v>121</v>
      </c>
      <c r="E180" s="129" t="s">
        <v>247</v>
      </c>
      <c r="F180" s="130" t="s">
        <v>248</v>
      </c>
      <c r="G180" s="131" t="s">
        <v>176</v>
      </c>
      <c r="H180" s="132">
        <v>907.71</v>
      </c>
      <c r="I180" s="133">
        <v>10</v>
      </c>
      <c r="J180" s="134">
        <f>ROUND(I180*H180,2)</f>
        <v>9077.1</v>
      </c>
      <c r="K180" s="130" t="s">
        <v>125</v>
      </c>
      <c r="L180" s="32"/>
      <c r="M180" s="135" t="s">
        <v>3</v>
      </c>
      <c r="N180" s="136" t="s">
        <v>41</v>
      </c>
      <c r="P180" s="137">
        <f>O180*H180</f>
        <v>0</v>
      </c>
      <c r="Q180" s="137">
        <v>0</v>
      </c>
      <c r="R180" s="137">
        <f>Q180*H180</f>
        <v>0</v>
      </c>
      <c r="S180" s="137">
        <v>0</v>
      </c>
      <c r="T180" s="138">
        <f>S180*H180</f>
        <v>0</v>
      </c>
      <c r="AR180" s="139" t="s">
        <v>126</v>
      </c>
      <c r="AT180" s="139" t="s">
        <v>121</v>
      </c>
      <c r="AU180" s="139" t="s">
        <v>80</v>
      </c>
      <c r="AY180" s="17" t="s">
        <v>119</v>
      </c>
      <c r="BE180" s="140">
        <f>IF(N180="základní",J180,0)</f>
        <v>9077.1</v>
      </c>
      <c r="BF180" s="140">
        <f>IF(N180="snížená",J180,0)</f>
        <v>0</v>
      </c>
      <c r="BG180" s="140">
        <f>IF(N180="zákl. přenesená",J180,0)</f>
        <v>0</v>
      </c>
      <c r="BH180" s="140">
        <f>IF(N180="sníž. přenesená",J180,0)</f>
        <v>0</v>
      </c>
      <c r="BI180" s="140">
        <f>IF(N180="nulová",J180,0)</f>
        <v>0</v>
      </c>
      <c r="BJ180" s="17" t="s">
        <v>78</v>
      </c>
      <c r="BK180" s="140">
        <f>ROUND(I180*H180,2)</f>
        <v>9077.1</v>
      </c>
      <c r="BL180" s="17" t="s">
        <v>126</v>
      </c>
      <c r="BM180" s="139" t="s">
        <v>249</v>
      </c>
    </row>
    <row r="181" spans="2:65" s="1" customFormat="1">
      <c r="B181" s="32"/>
      <c r="D181" s="141" t="s">
        <v>128</v>
      </c>
      <c r="F181" s="142" t="s">
        <v>250</v>
      </c>
      <c r="I181" s="143"/>
      <c r="L181" s="32"/>
      <c r="M181" s="144"/>
      <c r="T181" s="53"/>
      <c r="AT181" s="17" t="s">
        <v>128</v>
      </c>
      <c r="AU181" s="17" t="s">
        <v>80</v>
      </c>
    </row>
    <row r="182" spans="2:65" s="13" customFormat="1">
      <c r="B182" s="152"/>
      <c r="D182" s="146" t="s">
        <v>130</v>
      </c>
      <c r="E182" s="153" t="s">
        <v>3</v>
      </c>
      <c r="F182" s="154" t="s">
        <v>251</v>
      </c>
      <c r="H182" s="155">
        <v>907.71</v>
      </c>
      <c r="I182" s="156"/>
      <c r="L182" s="152"/>
      <c r="M182" s="157"/>
      <c r="T182" s="158"/>
      <c r="AT182" s="153" t="s">
        <v>130</v>
      </c>
      <c r="AU182" s="153" t="s">
        <v>80</v>
      </c>
      <c r="AV182" s="13" t="s">
        <v>80</v>
      </c>
      <c r="AW182" s="13" t="s">
        <v>31</v>
      </c>
      <c r="AX182" s="13" t="s">
        <v>70</v>
      </c>
      <c r="AY182" s="153" t="s">
        <v>119</v>
      </c>
    </row>
    <row r="183" spans="2:65" s="14" customFormat="1">
      <c r="B183" s="159"/>
      <c r="D183" s="146" t="s">
        <v>130</v>
      </c>
      <c r="E183" s="160" t="s">
        <v>3</v>
      </c>
      <c r="F183" s="161" t="s">
        <v>132</v>
      </c>
      <c r="H183" s="162">
        <v>907.71</v>
      </c>
      <c r="I183" s="163"/>
      <c r="L183" s="159"/>
      <c r="M183" s="164"/>
      <c r="T183" s="165"/>
      <c r="AT183" s="160" t="s">
        <v>130</v>
      </c>
      <c r="AU183" s="160" t="s">
        <v>80</v>
      </c>
      <c r="AV183" s="14" t="s">
        <v>126</v>
      </c>
      <c r="AW183" s="14" t="s">
        <v>31</v>
      </c>
      <c r="AX183" s="14" t="s">
        <v>78</v>
      </c>
      <c r="AY183" s="160" t="s">
        <v>119</v>
      </c>
    </row>
    <row r="184" spans="2:65" s="1" customFormat="1" ht="44.25" customHeight="1">
      <c r="B184" s="127"/>
      <c r="C184" s="128" t="s">
        <v>252</v>
      </c>
      <c r="D184" s="128" t="s">
        <v>121</v>
      </c>
      <c r="E184" s="129" t="s">
        <v>253</v>
      </c>
      <c r="F184" s="130" t="s">
        <v>254</v>
      </c>
      <c r="G184" s="131" t="s">
        <v>176</v>
      </c>
      <c r="H184" s="132">
        <v>540</v>
      </c>
      <c r="I184" s="133">
        <v>250</v>
      </c>
      <c r="J184" s="134">
        <f>ROUND(I184*H184,2)</f>
        <v>135000</v>
      </c>
      <c r="K184" s="130" t="s">
        <v>125</v>
      </c>
      <c r="L184" s="32"/>
      <c r="M184" s="135" t="s">
        <v>3</v>
      </c>
      <c r="N184" s="136" t="s">
        <v>41</v>
      </c>
      <c r="P184" s="137">
        <f>O184*H184</f>
        <v>0</v>
      </c>
      <c r="Q184" s="137">
        <v>0</v>
      </c>
      <c r="R184" s="137">
        <f>Q184*H184</f>
        <v>0</v>
      </c>
      <c r="S184" s="137">
        <v>0</v>
      </c>
      <c r="T184" s="138">
        <f>S184*H184</f>
        <v>0</v>
      </c>
      <c r="AR184" s="139" t="s">
        <v>126</v>
      </c>
      <c r="AT184" s="139" t="s">
        <v>121</v>
      </c>
      <c r="AU184" s="139" t="s">
        <v>80</v>
      </c>
      <c r="AY184" s="17" t="s">
        <v>119</v>
      </c>
      <c r="BE184" s="140">
        <f>IF(N184="základní",J184,0)</f>
        <v>135000</v>
      </c>
      <c r="BF184" s="140">
        <f>IF(N184="snížená",J184,0)</f>
        <v>0</v>
      </c>
      <c r="BG184" s="140">
        <f>IF(N184="zákl. přenesená",J184,0)</f>
        <v>0</v>
      </c>
      <c r="BH184" s="140">
        <f>IF(N184="sníž. přenesená",J184,0)</f>
        <v>0</v>
      </c>
      <c r="BI184" s="140">
        <f>IF(N184="nulová",J184,0)</f>
        <v>0</v>
      </c>
      <c r="BJ184" s="17" t="s">
        <v>78</v>
      </c>
      <c r="BK184" s="140">
        <f>ROUND(I184*H184,2)</f>
        <v>135000</v>
      </c>
      <c r="BL184" s="17" t="s">
        <v>126</v>
      </c>
      <c r="BM184" s="139" t="s">
        <v>255</v>
      </c>
    </row>
    <row r="185" spans="2:65" s="1" customFormat="1">
      <c r="B185" s="32"/>
      <c r="D185" s="141" t="s">
        <v>128</v>
      </c>
      <c r="F185" s="142" t="s">
        <v>256</v>
      </c>
      <c r="I185" s="143"/>
      <c r="L185" s="32"/>
      <c r="M185" s="144"/>
      <c r="T185" s="53"/>
      <c r="AT185" s="17" t="s">
        <v>128</v>
      </c>
      <c r="AU185" s="17" t="s">
        <v>80</v>
      </c>
    </row>
    <row r="186" spans="2:65" s="12" customFormat="1">
      <c r="B186" s="145"/>
      <c r="D186" s="146" t="s">
        <v>130</v>
      </c>
      <c r="E186" s="147" t="s">
        <v>3</v>
      </c>
      <c r="F186" s="148" t="s">
        <v>131</v>
      </c>
      <c r="H186" s="147" t="s">
        <v>3</v>
      </c>
      <c r="I186" s="149"/>
      <c r="L186" s="145"/>
      <c r="M186" s="150"/>
      <c r="T186" s="151"/>
      <c r="AT186" s="147" t="s">
        <v>130</v>
      </c>
      <c r="AU186" s="147" t="s">
        <v>80</v>
      </c>
      <c r="AV186" s="12" t="s">
        <v>78</v>
      </c>
      <c r="AW186" s="12" t="s">
        <v>31</v>
      </c>
      <c r="AX186" s="12" t="s">
        <v>70</v>
      </c>
      <c r="AY186" s="147" t="s">
        <v>119</v>
      </c>
    </row>
    <row r="187" spans="2:65" s="13" customFormat="1">
      <c r="B187" s="152"/>
      <c r="D187" s="146" t="s">
        <v>130</v>
      </c>
      <c r="E187" s="153" t="s">
        <v>3</v>
      </c>
      <c r="F187" s="154" t="s">
        <v>257</v>
      </c>
      <c r="H187" s="155">
        <v>540</v>
      </c>
      <c r="I187" s="156"/>
      <c r="L187" s="152"/>
      <c r="M187" s="157"/>
      <c r="T187" s="158"/>
      <c r="AT187" s="153" t="s">
        <v>130</v>
      </c>
      <c r="AU187" s="153" t="s">
        <v>80</v>
      </c>
      <c r="AV187" s="13" t="s">
        <v>80</v>
      </c>
      <c r="AW187" s="13" t="s">
        <v>31</v>
      </c>
      <c r="AX187" s="13" t="s">
        <v>70</v>
      </c>
      <c r="AY187" s="153" t="s">
        <v>119</v>
      </c>
    </row>
    <row r="188" spans="2:65" s="14" customFormat="1">
      <c r="B188" s="159"/>
      <c r="D188" s="146" t="s">
        <v>130</v>
      </c>
      <c r="E188" s="160" t="s">
        <v>3</v>
      </c>
      <c r="F188" s="161" t="s">
        <v>132</v>
      </c>
      <c r="H188" s="162">
        <v>540</v>
      </c>
      <c r="I188" s="163"/>
      <c r="L188" s="159"/>
      <c r="M188" s="164"/>
      <c r="T188" s="165"/>
      <c r="AT188" s="160" t="s">
        <v>130</v>
      </c>
      <c r="AU188" s="160" t="s">
        <v>80</v>
      </c>
      <c r="AV188" s="14" t="s">
        <v>126</v>
      </c>
      <c r="AW188" s="14" t="s">
        <v>31</v>
      </c>
      <c r="AX188" s="14" t="s">
        <v>78</v>
      </c>
      <c r="AY188" s="160" t="s">
        <v>119</v>
      </c>
    </row>
    <row r="189" spans="2:65" s="1" customFormat="1" ht="16.5" customHeight="1">
      <c r="B189" s="127"/>
      <c r="C189" s="173" t="s">
        <v>8</v>
      </c>
      <c r="D189" s="173" t="s">
        <v>258</v>
      </c>
      <c r="E189" s="174" t="s">
        <v>259</v>
      </c>
      <c r="F189" s="175" t="s">
        <v>260</v>
      </c>
      <c r="G189" s="176" t="s">
        <v>261</v>
      </c>
      <c r="H189" s="177">
        <v>1188</v>
      </c>
      <c r="I189" s="178">
        <v>250</v>
      </c>
      <c r="J189" s="179">
        <f>ROUND(I189*H189,2)</f>
        <v>297000</v>
      </c>
      <c r="K189" s="175" t="s">
        <v>125</v>
      </c>
      <c r="L189" s="180"/>
      <c r="M189" s="181" t="s">
        <v>3</v>
      </c>
      <c r="N189" s="182" t="s">
        <v>41</v>
      </c>
      <c r="P189" s="137">
        <f>O189*H189</f>
        <v>0</v>
      </c>
      <c r="Q189" s="137">
        <v>1</v>
      </c>
      <c r="R189" s="137">
        <f>Q189*H189</f>
        <v>1188</v>
      </c>
      <c r="S189" s="137">
        <v>0</v>
      </c>
      <c r="T189" s="138">
        <f>S189*H189</f>
        <v>0</v>
      </c>
      <c r="AR189" s="139" t="s">
        <v>167</v>
      </c>
      <c r="AT189" s="139" t="s">
        <v>258</v>
      </c>
      <c r="AU189" s="139" t="s">
        <v>80</v>
      </c>
      <c r="AY189" s="17" t="s">
        <v>119</v>
      </c>
      <c r="BE189" s="140">
        <f>IF(N189="základní",J189,0)</f>
        <v>297000</v>
      </c>
      <c r="BF189" s="140">
        <f>IF(N189="snížená",J189,0)</f>
        <v>0</v>
      </c>
      <c r="BG189" s="140">
        <f>IF(N189="zákl. přenesená",J189,0)</f>
        <v>0</v>
      </c>
      <c r="BH189" s="140">
        <f>IF(N189="sníž. přenesená",J189,0)</f>
        <v>0</v>
      </c>
      <c r="BI189" s="140">
        <f>IF(N189="nulová",J189,0)</f>
        <v>0</v>
      </c>
      <c r="BJ189" s="17" t="s">
        <v>78</v>
      </c>
      <c r="BK189" s="140">
        <f>ROUND(I189*H189,2)</f>
        <v>297000</v>
      </c>
      <c r="BL189" s="17" t="s">
        <v>126</v>
      </c>
      <c r="BM189" s="139" t="s">
        <v>262</v>
      </c>
    </row>
    <row r="190" spans="2:65" s="13" customFormat="1">
      <c r="B190" s="152"/>
      <c r="D190" s="146" t="s">
        <v>130</v>
      </c>
      <c r="E190" s="153" t="s">
        <v>3</v>
      </c>
      <c r="F190" s="154" t="s">
        <v>263</v>
      </c>
      <c r="H190" s="155">
        <v>1188</v>
      </c>
      <c r="I190" s="156"/>
      <c r="L190" s="152"/>
      <c r="M190" s="157"/>
      <c r="T190" s="158"/>
      <c r="AT190" s="153" t="s">
        <v>130</v>
      </c>
      <c r="AU190" s="153" t="s">
        <v>80</v>
      </c>
      <c r="AV190" s="13" t="s">
        <v>80</v>
      </c>
      <c r="AW190" s="13" t="s">
        <v>31</v>
      </c>
      <c r="AX190" s="13" t="s">
        <v>70</v>
      </c>
      <c r="AY190" s="153" t="s">
        <v>119</v>
      </c>
    </row>
    <row r="191" spans="2:65" s="14" customFormat="1">
      <c r="B191" s="159"/>
      <c r="D191" s="146" t="s">
        <v>130</v>
      </c>
      <c r="E191" s="160" t="s">
        <v>3</v>
      </c>
      <c r="F191" s="161" t="s">
        <v>132</v>
      </c>
      <c r="H191" s="162">
        <v>1188</v>
      </c>
      <c r="I191" s="163"/>
      <c r="L191" s="159"/>
      <c r="M191" s="164"/>
      <c r="T191" s="165"/>
      <c r="AT191" s="160" t="s">
        <v>130</v>
      </c>
      <c r="AU191" s="160" t="s">
        <v>80</v>
      </c>
      <c r="AV191" s="14" t="s">
        <v>126</v>
      </c>
      <c r="AW191" s="14" t="s">
        <v>31</v>
      </c>
      <c r="AX191" s="14" t="s">
        <v>78</v>
      </c>
      <c r="AY191" s="160" t="s">
        <v>119</v>
      </c>
    </row>
    <row r="192" spans="2:65" s="1" customFormat="1" ht="66.75" customHeight="1">
      <c r="B192" s="127"/>
      <c r="C192" s="128" t="s">
        <v>264</v>
      </c>
      <c r="D192" s="128" t="s">
        <v>121</v>
      </c>
      <c r="E192" s="129" t="s">
        <v>265</v>
      </c>
      <c r="F192" s="130" t="s">
        <v>266</v>
      </c>
      <c r="G192" s="131" t="s">
        <v>176</v>
      </c>
      <c r="H192" s="132">
        <v>167.559</v>
      </c>
      <c r="I192" s="133">
        <v>400</v>
      </c>
      <c r="J192" s="134">
        <f>ROUND(I192*H192,2)</f>
        <v>67023.600000000006</v>
      </c>
      <c r="K192" s="130" t="s">
        <v>125</v>
      </c>
      <c r="L192" s="32"/>
      <c r="M192" s="135" t="s">
        <v>3</v>
      </c>
      <c r="N192" s="136" t="s">
        <v>41</v>
      </c>
      <c r="P192" s="137">
        <f>O192*H192</f>
        <v>0</v>
      </c>
      <c r="Q192" s="137">
        <v>0</v>
      </c>
      <c r="R192" s="137">
        <f>Q192*H192</f>
        <v>0</v>
      </c>
      <c r="S192" s="137">
        <v>0</v>
      </c>
      <c r="T192" s="138">
        <f>S192*H192</f>
        <v>0</v>
      </c>
      <c r="AR192" s="139" t="s">
        <v>126</v>
      </c>
      <c r="AT192" s="139" t="s">
        <v>121</v>
      </c>
      <c r="AU192" s="139" t="s">
        <v>80</v>
      </c>
      <c r="AY192" s="17" t="s">
        <v>119</v>
      </c>
      <c r="BE192" s="140">
        <f>IF(N192="základní",J192,0)</f>
        <v>67023.600000000006</v>
      </c>
      <c r="BF192" s="140">
        <f>IF(N192="snížená",J192,0)</f>
        <v>0</v>
      </c>
      <c r="BG192" s="140">
        <f>IF(N192="zákl. přenesená",J192,0)</f>
        <v>0</v>
      </c>
      <c r="BH192" s="140">
        <f>IF(N192="sníž. přenesená",J192,0)</f>
        <v>0</v>
      </c>
      <c r="BI192" s="140">
        <f>IF(N192="nulová",J192,0)</f>
        <v>0</v>
      </c>
      <c r="BJ192" s="17" t="s">
        <v>78</v>
      </c>
      <c r="BK192" s="140">
        <f>ROUND(I192*H192,2)</f>
        <v>67023.600000000006</v>
      </c>
      <c r="BL192" s="17" t="s">
        <v>126</v>
      </c>
      <c r="BM192" s="139" t="s">
        <v>267</v>
      </c>
    </row>
    <row r="193" spans="2:65" s="1" customFormat="1">
      <c r="B193" s="32"/>
      <c r="D193" s="141" t="s">
        <v>128</v>
      </c>
      <c r="F193" s="142" t="s">
        <v>268</v>
      </c>
      <c r="I193" s="143"/>
      <c r="L193" s="32"/>
      <c r="M193" s="144"/>
      <c r="T193" s="53"/>
      <c r="AT193" s="17" t="s">
        <v>128</v>
      </c>
      <c r="AU193" s="17" t="s">
        <v>80</v>
      </c>
    </row>
    <row r="194" spans="2:65" s="12" customFormat="1">
      <c r="B194" s="145"/>
      <c r="D194" s="146" t="s">
        <v>130</v>
      </c>
      <c r="E194" s="147" t="s">
        <v>3</v>
      </c>
      <c r="F194" s="148" t="s">
        <v>131</v>
      </c>
      <c r="H194" s="147" t="s">
        <v>3</v>
      </c>
      <c r="I194" s="149"/>
      <c r="L194" s="145"/>
      <c r="M194" s="150"/>
      <c r="T194" s="151"/>
      <c r="AT194" s="147" t="s">
        <v>130</v>
      </c>
      <c r="AU194" s="147" t="s">
        <v>80</v>
      </c>
      <c r="AV194" s="12" t="s">
        <v>78</v>
      </c>
      <c r="AW194" s="12" t="s">
        <v>31</v>
      </c>
      <c r="AX194" s="12" t="s">
        <v>70</v>
      </c>
      <c r="AY194" s="147" t="s">
        <v>119</v>
      </c>
    </row>
    <row r="195" spans="2:65" s="13" customFormat="1">
      <c r="B195" s="152"/>
      <c r="D195" s="146" t="s">
        <v>130</v>
      </c>
      <c r="E195" s="153" t="s">
        <v>3</v>
      </c>
      <c r="F195" s="154" t="s">
        <v>269</v>
      </c>
      <c r="H195" s="155">
        <v>134.059</v>
      </c>
      <c r="I195" s="156"/>
      <c r="L195" s="152"/>
      <c r="M195" s="157"/>
      <c r="T195" s="158"/>
      <c r="AT195" s="153" t="s">
        <v>130</v>
      </c>
      <c r="AU195" s="153" t="s">
        <v>80</v>
      </c>
      <c r="AV195" s="13" t="s">
        <v>80</v>
      </c>
      <c r="AW195" s="13" t="s">
        <v>31</v>
      </c>
      <c r="AX195" s="13" t="s">
        <v>70</v>
      </c>
      <c r="AY195" s="153" t="s">
        <v>119</v>
      </c>
    </row>
    <row r="196" spans="2:65" s="13" customFormat="1">
      <c r="B196" s="152"/>
      <c r="D196" s="146" t="s">
        <v>130</v>
      </c>
      <c r="E196" s="153" t="s">
        <v>3</v>
      </c>
      <c r="F196" s="154" t="s">
        <v>270</v>
      </c>
      <c r="H196" s="155">
        <v>38.4</v>
      </c>
      <c r="I196" s="156"/>
      <c r="L196" s="152"/>
      <c r="M196" s="157"/>
      <c r="T196" s="158"/>
      <c r="AT196" s="153" t="s">
        <v>130</v>
      </c>
      <c r="AU196" s="153" t="s">
        <v>80</v>
      </c>
      <c r="AV196" s="13" t="s">
        <v>80</v>
      </c>
      <c r="AW196" s="13" t="s">
        <v>31</v>
      </c>
      <c r="AX196" s="13" t="s">
        <v>70</v>
      </c>
      <c r="AY196" s="153" t="s">
        <v>119</v>
      </c>
    </row>
    <row r="197" spans="2:65" s="13" customFormat="1">
      <c r="B197" s="152"/>
      <c r="D197" s="146" t="s">
        <v>130</v>
      </c>
      <c r="E197" s="153" t="s">
        <v>3</v>
      </c>
      <c r="F197" s="154" t="s">
        <v>271</v>
      </c>
      <c r="H197" s="155">
        <v>30.6</v>
      </c>
      <c r="I197" s="156"/>
      <c r="L197" s="152"/>
      <c r="M197" s="157"/>
      <c r="T197" s="158"/>
      <c r="AT197" s="153" t="s">
        <v>130</v>
      </c>
      <c r="AU197" s="153" t="s">
        <v>80</v>
      </c>
      <c r="AV197" s="13" t="s">
        <v>80</v>
      </c>
      <c r="AW197" s="13" t="s">
        <v>31</v>
      </c>
      <c r="AX197" s="13" t="s">
        <v>70</v>
      </c>
      <c r="AY197" s="153" t="s">
        <v>119</v>
      </c>
    </row>
    <row r="198" spans="2:65" s="13" customFormat="1">
      <c r="B198" s="152"/>
      <c r="D198" s="146" t="s">
        <v>130</v>
      </c>
      <c r="E198" s="153" t="s">
        <v>3</v>
      </c>
      <c r="F198" s="154" t="s">
        <v>272</v>
      </c>
      <c r="H198" s="155">
        <v>-35.5</v>
      </c>
      <c r="I198" s="156"/>
      <c r="L198" s="152"/>
      <c r="M198" s="157"/>
      <c r="T198" s="158"/>
      <c r="AT198" s="153" t="s">
        <v>130</v>
      </c>
      <c r="AU198" s="153" t="s">
        <v>80</v>
      </c>
      <c r="AV198" s="13" t="s">
        <v>80</v>
      </c>
      <c r="AW198" s="13" t="s">
        <v>31</v>
      </c>
      <c r="AX198" s="13" t="s">
        <v>70</v>
      </c>
      <c r="AY198" s="153" t="s">
        <v>119</v>
      </c>
    </row>
    <row r="199" spans="2:65" s="14" customFormat="1">
      <c r="B199" s="159"/>
      <c r="D199" s="146" t="s">
        <v>130</v>
      </c>
      <c r="E199" s="160" t="s">
        <v>3</v>
      </c>
      <c r="F199" s="161" t="s">
        <v>132</v>
      </c>
      <c r="H199" s="162">
        <v>167.559</v>
      </c>
      <c r="I199" s="163"/>
      <c r="L199" s="159"/>
      <c r="M199" s="164"/>
      <c r="T199" s="165"/>
      <c r="AT199" s="160" t="s">
        <v>130</v>
      </c>
      <c r="AU199" s="160" t="s">
        <v>80</v>
      </c>
      <c r="AV199" s="14" t="s">
        <v>126</v>
      </c>
      <c r="AW199" s="14" t="s">
        <v>31</v>
      </c>
      <c r="AX199" s="14" t="s">
        <v>78</v>
      </c>
      <c r="AY199" s="160" t="s">
        <v>119</v>
      </c>
    </row>
    <row r="200" spans="2:65" s="1" customFormat="1" ht="16.5" customHeight="1">
      <c r="B200" s="127"/>
      <c r="C200" s="173" t="s">
        <v>273</v>
      </c>
      <c r="D200" s="173" t="s">
        <v>258</v>
      </c>
      <c r="E200" s="174" t="s">
        <v>274</v>
      </c>
      <c r="F200" s="175" t="s">
        <v>275</v>
      </c>
      <c r="G200" s="176" t="s">
        <v>261</v>
      </c>
      <c r="H200" s="177">
        <v>335.11799999999999</v>
      </c>
      <c r="I200" s="178">
        <v>330</v>
      </c>
      <c r="J200" s="179">
        <f>ROUND(I200*H200,2)</f>
        <v>110588.94</v>
      </c>
      <c r="K200" s="175" t="s">
        <v>125</v>
      </c>
      <c r="L200" s="180"/>
      <c r="M200" s="181" t="s">
        <v>3</v>
      </c>
      <c r="N200" s="182" t="s">
        <v>41</v>
      </c>
      <c r="P200" s="137">
        <f>O200*H200</f>
        <v>0</v>
      </c>
      <c r="Q200" s="137">
        <v>1</v>
      </c>
      <c r="R200" s="137">
        <f>Q200*H200</f>
        <v>335.11799999999999</v>
      </c>
      <c r="S200" s="137">
        <v>0</v>
      </c>
      <c r="T200" s="138">
        <f>S200*H200</f>
        <v>0</v>
      </c>
      <c r="AR200" s="139" t="s">
        <v>167</v>
      </c>
      <c r="AT200" s="139" t="s">
        <v>258</v>
      </c>
      <c r="AU200" s="139" t="s">
        <v>80</v>
      </c>
      <c r="AY200" s="17" t="s">
        <v>119</v>
      </c>
      <c r="BE200" s="140">
        <f>IF(N200="základní",J200,0)</f>
        <v>110588.94</v>
      </c>
      <c r="BF200" s="140">
        <f>IF(N200="snížená",J200,0)</f>
        <v>0</v>
      </c>
      <c r="BG200" s="140">
        <f>IF(N200="zákl. přenesená",J200,0)</f>
        <v>0</v>
      </c>
      <c r="BH200" s="140">
        <f>IF(N200="sníž. přenesená",J200,0)</f>
        <v>0</v>
      </c>
      <c r="BI200" s="140">
        <f>IF(N200="nulová",J200,0)</f>
        <v>0</v>
      </c>
      <c r="BJ200" s="17" t="s">
        <v>78</v>
      </c>
      <c r="BK200" s="140">
        <f>ROUND(I200*H200,2)</f>
        <v>110588.94</v>
      </c>
      <c r="BL200" s="17" t="s">
        <v>126</v>
      </c>
      <c r="BM200" s="139" t="s">
        <v>276</v>
      </c>
    </row>
    <row r="201" spans="2:65" s="13" customFormat="1">
      <c r="B201" s="152"/>
      <c r="D201" s="146" t="s">
        <v>130</v>
      </c>
      <c r="E201" s="153" t="s">
        <v>3</v>
      </c>
      <c r="F201" s="154" t="s">
        <v>277</v>
      </c>
      <c r="H201" s="155">
        <v>335.11799999999999</v>
      </c>
      <c r="I201" s="156"/>
      <c r="L201" s="152"/>
      <c r="M201" s="157"/>
      <c r="T201" s="158"/>
      <c r="AT201" s="153" t="s">
        <v>130</v>
      </c>
      <c r="AU201" s="153" t="s">
        <v>80</v>
      </c>
      <c r="AV201" s="13" t="s">
        <v>80</v>
      </c>
      <c r="AW201" s="13" t="s">
        <v>31</v>
      </c>
      <c r="AX201" s="13" t="s">
        <v>70</v>
      </c>
      <c r="AY201" s="153" t="s">
        <v>119</v>
      </c>
    </row>
    <row r="202" spans="2:65" s="14" customFormat="1">
      <c r="B202" s="159"/>
      <c r="D202" s="146" t="s">
        <v>130</v>
      </c>
      <c r="E202" s="160" t="s">
        <v>3</v>
      </c>
      <c r="F202" s="161" t="s">
        <v>132</v>
      </c>
      <c r="H202" s="162">
        <v>335.11799999999999</v>
      </c>
      <c r="I202" s="163"/>
      <c r="L202" s="159"/>
      <c r="M202" s="164"/>
      <c r="T202" s="165"/>
      <c r="AT202" s="160" t="s">
        <v>130</v>
      </c>
      <c r="AU202" s="160" t="s">
        <v>80</v>
      </c>
      <c r="AV202" s="14" t="s">
        <v>126</v>
      </c>
      <c r="AW202" s="14" t="s">
        <v>31</v>
      </c>
      <c r="AX202" s="14" t="s">
        <v>78</v>
      </c>
      <c r="AY202" s="160" t="s">
        <v>119</v>
      </c>
    </row>
    <row r="203" spans="2:65" s="1" customFormat="1" ht="44.25" customHeight="1">
      <c r="B203" s="127"/>
      <c r="C203" s="128" t="s">
        <v>278</v>
      </c>
      <c r="D203" s="128" t="s">
        <v>121</v>
      </c>
      <c r="E203" s="129" t="s">
        <v>279</v>
      </c>
      <c r="F203" s="130" t="s">
        <v>280</v>
      </c>
      <c r="G203" s="131" t="s">
        <v>176</v>
      </c>
      <c r="H203" s="132">
        <v>413.18200000000002</v>
      </c>
      <c r="I203" s="133">
        <v>200</v>
      </c>
      <c r="J203" s="134">
        <f>ROUND(I203*H203,2)</f>
        <v>82636.399999999994</v>
      </c>
      <c r="K203" s="130" t="s">
        <v>125</v>
      </c>
      <c r="L203" s="32"/>
      <c r="M203" s="135" t="s">
        <v>3</v>
      </c>
      <c r="N203" s="136" t="s">
        <v>41</v>
      </c>
      <c r="P203" s="137">
        <f>O203*H203</f>
        <v>0</v>
      </c>
      <c r="Q203" s="137">
        <v>0</v>
      </c>
      <c r="R203" s="137">
        <f>Q203*H203</f>
        <v>0</v>
      </c>
      <c r="S203" s="137">
        <v>0</v>
      </c>
      <c r="T203" s="138">
        <f>S203*H203</f>
        <v>0</v>
      </c>
      <c r="AR203" s="139" t="s">
        <v>126</v>
      </c>
      <c r="AT203" s="139" t="s">
        <v>121</v>
      </c>
      <c r="AU203" s="139" t="s">
        <v>80</v>
      </c>
      <c r="AY203" s="17" t="s">
        <v>119</v>
      </c>
      <c r="BE203" s="140">
        <f>IF(N203="základní",J203,0)</f>
        <v>82636.399999999994</v>
      </c>
      <c r="BF203" s="140">
        <f>IF(N203="snížená",J203,0)</f>
        <v>0</v>
      </c>
      <c r="BG203" s="140">
        <f>IF(N203="zákl. přenesená",J203,0)</f>
        <v>0</v>
      </c>
      <c r="BH203" s="140">
        <f>IF(N203="sníž. přenesená",J203,0)</f>
        <v>0</v>
      </c>
      <c r="BI203" s="140">
        <f>IF(N203="nulová",J203,0)</f>
        <v>0</v>
      </c>
      <c r="BJ203" s="17" t="s">
        <v>78</v>
      </c>
      <c r="BK203" s="140">
        <f>ROUND(I203*H203,2)</f>
        <v>82636.399999999994</v>
      </c>
      <c r="BL203" s="17" t="s">
        <v>126</v>
      </c>
      <c r="BM203" s="139" t="s">
        <v>281</v>
      </c>
    </row>
    <row r="204" spans="2:65" s="1" customFormat="1">
      <c r="B204" s="32"/>
      <c r="D204" s="141" t="s">
        <v>128</v>
      </c>
      <c r="F204" s="142" t="s">
        <v>282</v>
      </c>
      <c r="I204" s="143"/>
      <c r="L204" s="32"/>
      <c r="M204" s="144"/>
      <c r="T204" s="53"/>
      <c r="AT204" s="17" t="s">
        <v>128</v>
      </c>
      <c r="AU204" s="17" t="s">
        <v>80</v>
      </c>
    </row>
    <row r="205" spans="2:65" s="12" customFormat="1">
      <c r="B205" s="145"/>
      <c r="D205" s="146" t="s">
        <v>130</v>
      </c>
      <c r="E205" s="147" t="s">
        <v>3</v>
      </c>
      <c r="F205" s="148" t="s">
        <v>131</v>
      </c>
      <c r="H205" s="147" t="s">
        <v>3</v>
      </c>
      <c r="I205" s="149"/>
      <c r="L205" s="145"/>
      <c r="M205" s="150"/>
      <c r="T205" s="151"/>
      <c r="AT205" s="147" t="s">
        <v>130</v>
      </c>
      <c r="AU205" s="147" t="s">
        <v>80</v>
      </c>
      <c r="AV205" s="12" t="s">
        <v>78</v>
      </c>
      <c r="AW205" s="12" t="s">
        <v>31</v>
      </c>
      <c r="AX205" s="12" t="s">
        <v>70</v>
      </c>
      <c r="AY205" s="147" t="s">
        <v>119</v>
      </c>
    </row>
    <row r="206" spans="2:65" s="13" customFormat="1">
      <c r="B206" s="152"/>
      <c r="D206" s="146" t="s">
        <v>130</v>
      </c>
      <c r="E206" s="153" t="s">
        <v>3</v>
      </c>
      <c r="F206" s="154" t="s">
        <v>283</v>
      </c>
      <c r="H206" s="155">
        <v>223.43199999999999</v>
      </c>
      <c r="I206" s="156"/>
      <c r="L206" s="152"/>
      <c r="M206" s="157"/>
      <c r="T206" s="158"/>
      <c r="AT206" s="153" t="s">
        <v>130</v>
      </c>
      <c r="AU206" s="153" t="s">
        <v>80</v>
      </c>
      <c r="AV206" s="13" t="s">
        <v>80</v>
      </c>
      <c r="AW206" s="13" t="s">
        <v>31</v>
      </c>
      <c r="AX206" s="13" t="s">
        <v>70</v>
      </c>
      <c r="AY206" s="153" t="s">
        <v>119</v>
      </c>
    </row>
    <row r="207" spans="2:65" s="13" customFormat="1">
      <c r="B207" s="152"/>
      <c r="D207" s="146" t="s">
        <v>130</v>
      </c>
      <c r="E207" s="153" t="s">
        <v>3</v>
      </c>
      <c r="F207" s="154" t="s">
        <v>284</v>
      </c>
      <c r="H207" s="155">
        <v>105.6</v>
      </c>
      <c r="I207" s="156"/>
      <c r="L207" s="152"/>
      <c r="M207" s="157"/>
      <c r="T207" s="158"/>
      <c r="AT207" s="153" t="s">
        <v>130</v>
      </c>
      <c r="AU207" s="153" t="s">
        <v>80</v>
      </c>
      <c r="AV207" s="13" t="s">
        <v>80</v>
      </c>
      <c r="AW207" s="13" t="s">
        <v>31</v>
      </c>
      <c r="AX207" s="13" t="s">
        <v>70</v>
      </c>
      <c r="AY207" s="153" t="s">
        <v>119</v>
      </c>
    </row>
    <row r="208" spans="2:65" s="13" customFormat="1">
      <c r="B208" s="152"/>
      <c r="D208" s="146" t="s">
        <v>130</v>
      </c>
      <c r="E208" s="153" t="s">
        <v>3</v>
      </c>
      <c r="F208" s="154" t="s">
        <v>285</v>
      </c>
      <c r="H208" s="155">
        <v>84.15</v>
      </c>
      <c r="I208" s="156"/>
      <c r="L208" s="152"/>
      <c r="M208" s="157"/>
      <c r="T208" s="158"/>
      <c r="AT208" s="153" t="s">
        <v>130</v>
      </c>
      <c r="AU208" s="153" t="s">
        <v>80</v>
      </c>
      <c r="AV208" s="13" t="s">
        <v>80</v>
      </c>
      <c r="AW208" s="13" t="s">
        <v>31</v>
      </c>
      <c r="AX208" s="13" t="s">
        <v>70</v>
      </c>
      <c r="AY208" s="153" t="s">
        <v>119</v>
      </c>
    </row>
    <row r="209" spans="2:65" s="14" customFormat="1">
      <c r="B209" s="159"/>
      <c r="D209" s="146" t="s">
        <v>130</v>
      </c>
      <c r="E209" s="160" t="s">
        <v>3</v>
      </c>
      <c r="F209" s="161" t="s">
        <v>132</v>
      </c>
      <c r="H209" s="162">
        <v>413.18200000000002</v>
      </c>
      <c r="I209" s="163"/>
      <c r="L209" s="159"/>
      <c r="M209" s="164"/>
      <c r="T209" s="165"/>
      <c r="AT209" s="160" t="s">
        <v>130</v>
      </c>
      <c r="AU209" s="160" t="s">
        <v>80</v>
      </c>
      <c r="AV209" s="14" t="s">
        <v>126</v>
      </c>
      <c r="AW209" s="14" t="s">
        <v>31</v>
      </c>
      <c r="AX209" s="14" t="s">
        <v>78</v>
      </c>
      <c r="AY209" s="160" t="s">
        <v>119</v>
      </c>
    </row>
    <row r="210" spans="2:65" s="1" customFormat="1" ht="16.5" customHeight="1">
      <c r="B210" s="127"/>
      <c r="C210" s="173" t="s">
        <v>172</v>
      </c>
      <c r="D210" s="173" t="s">
        <v>258</v>
      </c>
      <c r="E210" s="174" t="s">
        <v>259</v>
      </c>
      <c r="F210" s="175" t="s">
        <v>260</v>
      </c>
      <c r="G210" s="176" t="s">
        <v>261</v>
      </c>
      <c r="H210" s="177">
        <v>909</v>
      </c>
      <c r="I210" s="178">
        <v>330</v>
      </c>
      <c r="J210" s="179">
        <f>ROUND(I210*H210,2)</f>
        <v>299970</v>
      </c>
      <c r="K210" s="175" t="s">
        <v>125</v>
      </c>
      <c r="L210" s="180"/>
      <c r="M210" s="181" t="s">
        <v>3</v>
      </c>
      <c r="N210" s="182" t="s">
        <v>41</v>
      </c>
      <c r="P210" s="137">
        <f>O210*H210</f>
        <v>0</v>
      </c>
      <c r="Q210" s="137">
        <v>1</v>
      </c>
      <c r="R210" s="137">
        <f>Q210*H210</f>
        <v>909</v>
      </c>
      <c r="S210" s="137">
        <v>0</v>
      </c>
      <c r="T210" s="138">
        <f>S210*H210</f>
        <v>0</v>
      </c>
      <c r="AR210" s="139" t="s">
        <v>167</v>
      </c>
      <c r="AT210" s="139" t="s">
        <v>258</v>
      </c>
      <c r="AU210" s="139" t="s">
        <v>80</v>
      </c>
      <c r="AY210" s="17" t="s">
        <v>119</v>
      </c>
      <c r="BE210" s="140">
        <f>IF(N210="základní",J210,0)</f>
        <v>299970</v>
      </c>
      <c r="BF210" s="140">
        <f>IF(N210="snížená",J210,0)</f>
        <v>0</v>
      </c>
      <c r="BG210" s="140">
        <f>IF(N210="zákl. přenesená",J210,0)</f>
        <v>0</v>
      </c>
      <c r="BH210" s="140">
        <f>IF(N210="sníž. přenesená",J210,0)</f>
        <v>0</v>
      </c>
      <c r="BI210" s="140">
        <f>IF(N210="nulová",J210,0)</f>
        <v>0</v>
      </c>
      <c r="BJ210" s="17" t="s">
        <v>78</v>
      </c>
      <c r="BK210" s="140">
        <f>ROUND(I210*H210,2)</f>
        <v>299970</v>
      </c>
      <c r="BL210" s="17" t="s">
        <v>126</v>
      </c>
      <c r="BM210" s="139" t="s">
        <v>286</v>
      </c>
    </row>
    <row r="211" spans="2:65" s="13" customFormat="1">
      <c r="B211" s="152"/>
      <c r="D211" s="146" t="s">
        <v>130</v>
      </c>
      <c r="E211" s="153" t="s">
        <v>3</v>
      </c>
      <c r="F211" s="154" t="s">
        <v>287</v>
      </c>
      <c r="H211" s="155">
        <v>909</v>
      </c>
      <c r="I211" s="156"/>
      <c r="L211" s="152"/>
      <c r="M211" s="157"/>
      <c r="T211" s="158"/>
      <c r="AT211" s="153" t="s">
        <v>130</v>
      </c>
      <c r="AU211" s="153" t="s">
        <v>80</v>
      </c>
      <c r="AV211" s="13" t="s">
        <v>80</v>
      </c>
      <c r="AW211" s="13" t="s">
        <v>31</v>
      </c>
      <c r="AX211" s="13" t="s">
        <v>70</v>
      </c>
      <c r="AY211" s="153" t="s">
        <v>119</v>
      </c>
    </row>
    <row r="212" spans="2:65" s="14" customFormat="1">
      <c r="B212" s="159"/>
      <c r="D212" s="146" t="s">
        <v>130</v>
      </c>
      <c r="E212" s="160" t="s">
        <v>3</v>
      </c>
      <c r="F212" s="161" t="s">
        <v>132</v>
      </c>
      <c r="H212" s="162">
        <v>909</v>
      </c>
      <c r="I212" s="163"/>
      <c r="L212" s="159"/>
      <c r="M212" s="164"/>
      <c r="T212" s="165"/>
      <c r="AT212" s="160" t="s">
        <v>130</v>
      </c>
      <c r="AU212" s="160" t="s">
        <v>80</v>
      </c>
      <c r="AV212" s="14" t="s">
        <v>126</v>
      </c>
      <c r="AW212" s="14" t="s">
        <v>31</v>
      </c>
      <c r="AX212" s="14" t="s">
        <v>78</v>
      </c>
      <c r="AY212" s="160" t="s">
        <v>119</v>
      </c>
    </row>
    <row r="213" spans="2:65" s="1" customFormat="1" ht="33" customHeight="1">
      <c r="B213" s="127"/>
      <c r="C213" s="128" t="s">
        <v>288</v>
      </c>
      <c r="D213" s="128" t="s">
        <v>121</v>
      </c>
      <c r="E213" s="129" t="s">
        <v>289</v>
      </c>
      <c r="F213" s="130" t="s">
        <v>290</v>
      </c>
      <c r="G213" s="131" t="s">
        <v>135</v>
      </c>
      <c r="H213" s="132">
        <v>1522.9</v>
      </c>
      <c r="I213" s="133">
        <v>50</v>
      </c>
      <c r="J213" s="134">
        <f>ROUND(I213*H213,2)</f>
        <v>76145</v>
      </c>
      <c r="K213" s="130" t="s">
        <v>125</v>
      </c>
      <c r="L213" s="32"/>
      <c r="M213" s="135" t="s">
        <v>3</v>
      </c>
      <c r="N213" s="136" t="s">
        <v>41</v>
      </c>
      <c r="P213" s="137">
        <f>O213*H213</f>
        <v>0</v>
      </c>
      <c r="Q213" s="137">
        <v>0</v>
      </c>
      <c r="R213" s="137">
        <f>Q213*H213</f>
        <v>0</v>
      </c>
      <c r="S213" s="137">
        <v>0</v>
      </c>
      <c r="T213" s="138">
        <f>S213*H213</f>
        <v>0</v>
      </c>
      <c r="AR213" s="139" t="s">
        <v>126</v>
      </c>
      <c r="AT213" s="139" t="s">
        <v>121</v>
      </c>
      <c r="AU213" s="139" t="s">
        <v>80</v>
      </c>
      <c r="AY213" s="17" t="s">
        <v>119</v>
      </c>
      <c r="BE213" s="140">
        <f>IF(N213="základní",J213,0)</f>
        <v>76145</v>
      </c>
      <c r="BF213" s="140">
        <f>IF(N213="snížená",J213,0)</f>
        <v>0</v>
      </c>
      <c r="BG213" s="140">
        <f>IF(N213="zákl. přenesená",J213,0)</f>
        <v>0</v>
      </c>
      <c r="BH213" s="140">
        <f>IF(N213="sníž. přenesená",J213,0)</f>
        <v>0</v>
      </c>
      <c r="BI213" s="140">
        <f>IF(N213="nulová",J213,0)</f>
        <v>0</v>
      </c>
      <c r="BJ213" s="17" t="s">
        <v>78</v>
      </c>
      <c r="BK213" s="140">
        <f>ROUND(I213*H213,2)</f>
        <v>76145</v>
      </c>
      <c r="BL213" s="17" t="s">
        <v>126</v>
      </c>
      <c r="BM213" s="139" t="s">
        <v>291</v>
      </c>
    </row>
    <row r="214" spans="2:65" s="1" customFormat="1">
      <c r="B214" s="32"/>
      <c r="D214" s="141" t="s">
        <v>128</v>
      </c>
      <c r="F214" s="142" t="s">
        <v>292</v>
      </c>
      <c r="I214" s="143"/>
      <c r="L214" s="32"/>
      <c r="M214" s="144"/>
      <c r="T214" s="53"/>
      <c r="AT214" s="17" t="s">
        <v>128</v>
      </c>
      <c r="AU214" s="17" t="s">
        <v>80</v>
      </c>
    </row>
    <row r="215" spans="2:65" s="12" customFormat="1">
      <c r="B215" s="145"/>
      <c r="D215" s="146" t="s">
        <v>130</v>
      </c>
      <c r="E215" s="147" t="s">
        <v>3</v>
      </c>
      <c r="F215" s="148" t="s">
        <v>131</v>
      </c>
      <c r="H215" s="147" t="s">
        <v>3</v>
      </c>
      <c r="I215" s="149"/>
      <c r="L215" s="145"/>
      <c r="M215" s="150"/>
      <c r="T215" s="151"/>
      <c r="AT215" s="147" t="s">
        <v>130</v>
      </c>
      <c r="AU215" s="147" t="s">
        <v>80</v>
      </c>
      <c r="AV215" s="12" t="s">
        <v>78</v>
      </c>
      <c r="AW215" s="12" t="s">
        <v>31</v>
      </c>
      <c r="AX215" s="12" t="s">
        <v>70</v>
      </c>
      <c r="AY215" s="147" t="s">
        <v>119</v>
      </c>
    </row>
    <row r="216" spans="2:65" s="13" customFormat="1">
      <c r="B216" s="152"/>
      <c r="D216" s="146" t="s">
        <v>130</v>
      </c>
      <c r="E216" s="153" t="s">
        <v>3</v>
      </c>
      <c r="F216" s="154" t="s">
        <v>293</v>
      </c>
      <c r="H216" s="155">
        <v>1021</v>
      </c>
      <c r="I216" s="156"/>
      <c r="L216" s="152"/>
      <c r="M216" s="157"/>
      <c r="T216" s="158"/>
      <c r="AT216" s="153" t="s">
        <v>130</v>
      </c>
      <c r="AU216" s="153" t="s">
        <v>80</v>
      </c>
      <c r="AV216" s="13" t="s">
        <v>80</v>
      </c>
      <c r="AW216" s="13" t="s">
        <v>31</v>
      </c>
      <c r="AX216" s="13" t="s">
        <v>70</v>
      </c>
      <c r="AY216" s="153" t="s">
        <v>119</v>
      </c>
    </row>
    <row r="217" spans="2:65" s="13" customFormat="1">
      <c r="B217" s="152"/>
      <c r="D217" s="146" t="s">
        <v>130</v>
      </c>
      <c r="E217" s="153" t="s">
        <v>3</v>
      </c>
      <c r="F217" s="154" t="s">
        <v>294</v>
      </c>
      <c r="H217" s="155">
        <v>307.2</v>
      </c>
      <c r="I217" s="156"/>
      <c r="L217" s="152"/>
      <c r="M217" s="157"/>
      <c r="T217" s="158"/>
      <c r="AT217" s="153" t="s">
        <v>130</v>
      </c>
      <c r="AU217" s="153" t="s">
        <v>80</v>
      </c>
      <c r="AV217" s="13" t="s">
        <v>80</v>
      </c>
      <c r="AW217" s="13" t="s">
        <v>31</v>
      </c>
      <c r="AX217" s="13" t="s">
        <v>70</v>
      </c>
      <c r="AY217" s="153" t="s">
        <v>119</v>
      </c>
    </row>
    <row r="218" spans="2:65" s="13" customFormat="1">
      <c r="B218" s="152"/>
      <c r="D218" s="146" t="s">
        <v>130</v>
      </c>
      <c r="E218" s="153" t="s">
        <v>3</v>
      </c>
      <c r="F218" s="154" t="s">
        <v>295</v>
      </c>
      <c r="H218" s="155">
        <v>168.6</v>
      </c>
      <c r="I218" s="156"/>
      <c r="L218" s="152"/>
      <c r="M218" s="157"/>
      <c r="T218" s="158"/>
      <c r="AT218" s="153" t="s">
        <v>130</v>
      </c>
      <c r="AU218" s="153" t="s">
        <v>80</v>
      </c>
      <c r="AV218" s="13" t="s">
        <v>80</v>
      </c>
      <c r="AW218" s="13" t="s">
        <v>31</v>
      </c>
      <c r="AX218" s="13" t="s">
        <v>70</v>
      </c>
      <c r="AY218" s="153" t="s">
        <v>119</v>
      </c>
    </row>
    <row r="219" spans="2:65" s="13" customFormat="1">
      <c r="B219" s="152"/>
      <c r="D219" s="146" t="s">
        <v>130</v>
      </c>
      <c r="E219" s="153" t="s">
        <v>3</v>
      </c>
      <c r="F219" s="154" t="s">
        <v>296</v>
      </c>
      <c r="H219" s="155">
        <v>26.1</v>
      </c>
      <c r="I219" s="156"/>
      <c r="L219" s="152"/>
      <c r="M219" s="157"/>
      <c r="T219" s="158"/>
      <c r="AT219" s="153" t="s">
        <v>130</v>
      </c>
      <c r="AU219" s="153" t="s">
        <v>80</v>
      </c>
      <c r="AV219" s="13" t="s">
        <v>80</v>
      </c>
      <c r="AW219" s="13" t="s">
        <v>31</v>
      </c>
      <c r="AX219" s="13" t="s">
        <v>70</v>
      </c>
      <c r="AY219" s="153" t="s">
        <v>119</v>
      </c>
    </row>
    <row r="220" spans="2:65" s="14" customFormat="1">
      <c r="B220" s="159"/>
      <c r="D220" s="146" t="s">
        <v>130</v>
      </c>
      <c r="E220" s="160" t="s">
        <v>3</v>
      </c>
      <c r="F220" s="161" t="s">
        <v>132</v>
      </c>
      <c r="H220" s="162">
        <v>1522.9</v>
      </c>
      <c r="I220" s="163"/>
      <c r="L220" s="159"/>
      <c r="M220" s="164"/>
      <c r="T220" s="165"/>
      <c r="AT220" s="160" t="s">
        <v>130</v>
      </c>
      <c r="AU220" s="160" t="s">
        <v>80</v>
      </c>
      <c r="AV220" s="14" t="s">
        <v>126</v>
      </c>
      <c r="AW220" s="14" t="s">
        <v>31</v>
      </c>
      <c r="AX220" s="14" t="s">
        <v>78</v>
      </c>
      <c r="AY220" s="160" t="s">
        <v>119</v>
      </c>
    </row>
    <row r="221" spans="2:65" s="11" customFormat="1" ht="22.75" customHeight="1">
      <c r="B221" s="115"/>
      <c r="D221" s="116" t="s">
        <v>69</v>
      </c>
      <c r="E221" s="125" t="s">
        <v>149</v>
      </c>
      <c r="F221" s="125" t="s">
        <v>297</v>
      </c>
      <c r="I221" s="118"/>
      <c r="J221" s="126">
        <f>BK221</f>
        <v>1229168.8699999999</v>
      </c>
      <c r="L221" s="115"/>
      <c r="M221" s="120"/>
      <c r="P221" s="121">
        <f>SUM(P222:P278)</f>
        <v>0</v>
      </c>
      <c r="R221" s="121">
        <f>SUM(R222:R278)</f>
        <v>290.46678000000003</v>
      </c>
      <c r="T221" s="122">
        <f>SUM(T222:T278)</f>
        <v>0</v>
      </c>
      <c r="AR221" s="116" t="s">
        <v>78</v>
      </c>
      <c r="AT221" s="123" t="s">
        <v>69</v>
      </c>
      <c r="AU221" s="123" t="s">
        <v>78</v>
      </c>
      <c r="AY221" s="116" t="s">
        <v>119</v>
      </c>
      <c r="BK221" s="124">
        <f>SUM(BK222:BK278)</f>
        <v>1229168.8699999999</v>
      </c>
    </row>
    <row r="222" spans="2:65" s="1" customFormat="1" ht="37.75" customHeight="1">
      <c r="B222" s="127"/>
      <c r="C222" s="128" t="s">
        <v>298</v>
      </c>
      <c r="D222" s="128" t="s">
        <v>121</v>
      </c>
      <c r="E222" s="129" t="s">
        <v>299</v>
      </c>
      <c r="F222" s="130" t="s">
        <v>300</v>
      </c>
      <c r="G222" s="131" t="s">
        <v>135</v>
      </c>
      <c r="H222" s="132">
        <v>575</v>
      </c>
      <c r="I222" s="133">
        <v>115</v>
      </c>
      <c r="J222" s="134">
        <f>ROUND(I222*H222,2)</f>
        <v>66125</v>
      </c>
      <c r="K222" s="130" t="s">
        <v>125</v>
      </c>
      <c r="L222" s="32"/>
      <c r="M222" s="135" t="s">
        <v>3</v>
      </c>
      <c r="N222" s="136" t="s">
        <v>41</v>
      </c>
      <c r="P222" s="137">
        <f>O222*H222</f>
        <v>0</v>
      </c>
      <c r="Q222" s="137">
        <v>0</v>
      </c>
      <c r="R222" s="137">
        <f>Q222*H222</f>
        <v>0</v>
      </c>
      <c r="S222" s="137">
        <v>0</v>
      </c>
      <c r="T222" s="138">
        <f>S222*H222</f>
        <v>0</v>
      </c>
      <c r="AR222" s="139" t="s">
        <v>126</v>
      </c>
      <c r="AT222" s="139" t="s">
        <v>121</v>
      </c>
      <c r="AU222" s="139" t="s">
        <v>80</v>
      </c>
      <c r="AY222" s="17" t="s">
        <v>119</v>
      </c>
      <c r="BE222" s="140">
        <f>IF(N222="základní",J222,0)</f>
        <v>66125</v>
      </c>
      <c r="BF222" s="140">
        <f>IF(N222="snížená",J222,0)</f>
        <v>0</v>
      </c>
      <c r="BG222" s="140">
        <f>IF(N222="zákl. přenesená",J222,0)</f>
        <v>0</v>
      </c>
      <c r="BH222" s="140">
        <f>IF(N222="sníž. přenesená",J222,0)</f>
        <v>0</v>
      </c>
      <c r="BI222" s="140">
        <f>IF(N222="nulová",J222,0)</f>
        <v>0</v>
      </c>
      <c r="BJ222" s="17" t="s">
        <v>78</v>
      </c>
      <c r="BK222" s="140">
        <f>ROUND(I222*H222,2)</f>
        <v>66125</v>
      </c>
      <c r="BL222" s="17" t="s">
        <v>126</v>
      </c>
      <c r="BM222" s="139" t="s">
        <v>301</v>
      </c>
    </row>
    <row r="223" spans="2:65" s="1" customFormat="1">
      <c r="B223" s="32"/>
      <c r="D223" s="141" t="s">
        <v>128</v>
      </c>
      <c r="F223" s="142" t="s">
        <v>302</v>
      </c>
      <c r="I223" s="143"/>
      <c r="L223" s="32"/>
      <c r="M223" s="144"/>
      <c r="T223" s="53"/>
      <c r="AT223" s="17" t="s">
        <v>128</v>
      </c>
      <c r="AU223" s="17" t="s">
        <v>80</v>
      </c>
    </row>
    <row r="224" spans="2:65" s="12" customFormat="1">
      <c r="B224" s="145"/>
      <c r="D224" s="146" t="s">
        <v>130</v>
      </c>
      <c r="E224" s="147" t="s">
        <v>3</v>
      </c>
      <c r="F224" s="148" t="s">
        <v>303</v>
      </c>
      <c r="H224" s="147" t="s">
        <v>3</v>
      </c>
      <c r="I224" s="149"/>
      <c r="L224" s="145"/>
      <c r="M224" s="150"/>
      <c r="T224" s="151"/>
      <c r="AT224" s="147" t="s">
        <v>130</v>
      </c>
      <c r="AU224" s="147" t="s">
        <v>80</v>
      </c>
      <c r="AV224" s="12" t="s">
        <v>78</v>
      </c>
      <c r="AW224" s="12" t="s">
        <v>31</v>
      </c>
      <c r="AX224" s="12" t="s">
        <v>70</v>
      </c>
      <c r="AY224" s="147" t="s">
        <v>119</v>
      </c>
    </row>
    <row r="225" spans="2:65" s="13" customFormat="1">
      <c r="B225" s="152"/>
      <c r="D225" s="146" t="s">
        <v>130</v>
      </c>
      <c r="E225" s="153" t="s">
        <v>3</v>
      </c>
      <c r="F225" s="154" t="s">
        <v>304</v>
      </c>
      <c r="H225" s="155">
        <v>575</v>
      </c>
      <c r="I225" s="156"/>
      <c r="L225" s="152"/>
      <c r="M225" s="157"/>
      <c r="T225" s="158"/>
      <c r="AT225" s="153" t="s">
        <v>130</v>
      </c>
      <c r="AU225" s="153" t="s">
        <v>80</v>
      </c>
      <c r="AV225" s="13" t="s">
        <v>80</v>
      </c>
      <c r="AW225" s="13" t="s">
        <v>31</v>
      </c>
      <c r="AX225" s="13" t="s">
        <v>70</v>
      </c>
      <c r="AY225" s="153" t="s">
        <v>119</v>
      </c>
    </row>
    <row r="226" spans="2:65" s="14" customFormat="1">
      <c r="B226" s="159"/>
      <c r="D226" s="146" t="s">
        <v>130</v>
      </c>
      <c r="E226" s="160" t="s">
        <v>3</v>
      </c>
      <c r="F226" s="161" t="s">
        <v>132</v>
      </c>
      <c r="H226" s="162">
        <v>575</v>
      </c>
      <c r="I226" s="163"/>
      <c r="L226" s="159"/>
      <c r="M226" s="164"/>
      <c r="T226" s="165"/>
      <c r="AT226" s="160" t="s">
        <v>130</v>
      </c>
      <c r="AU226" s="160" t="s">
        <v>80</v>
      </c>
      <c r="AV226" s="14" t="s">
        <v>126</v>
      </c>
      <c r="AW226" s="14" t="s">
        <v>31</v>
      </c>
      <c r="AX226" s="14" t="s">
        <v>78</v>
      </c>
      <c r="AY226" s="160" t="s">
        <v>119</v>
      </c>
    </row>
    <row r="227" spans="2:65" s="1" customFormat="1" ht="37.75" customHeight="1">
      <c r="B227" s="127"/>
      <c r="C227" s="128" t="s">
        <v>305</v>
      </c>
      <c r="D227" s="128" t="s">
        <v>121</v>
      </c>
      <c r="E227" s="129" t="s">
        <v>306</v>
      </c>
      <c r="F227" s="130" t="s">
        <v>307</v>
      </c>
      <c r="G227" s="131" t="s">
        <v>135</v>
      </c>
      <c r="H227" s="132">
        <v>40</v>
      </c>
      <c r="I227" s="133">
        <v>140</v>
      </c>
      <c r="J227" s="134">
        <f>ROUND(I227*H227,2)</f>
        <v>5600</v>
      </c>
      <c r="K227" s="130" t="s">
        <v>125</v>
      </c>
      <c r="L227" s="32"/>
      <c r="M227" s="135" t="s">
        <v>3</v>
      </c>
      <c r="N227" s="136" t="s">
        <v>41</v>
      </c>
      <c r="P227" s="137">
        <f>O227*H227</f>
        <v>0</v>
      </c>
      <c r="Q227" s="137">
        <v>0</v>
      </c>
      <c r="R227" s="137">
        <f>Q227*H227</f>
        <v>0</v>
      </c>
      <c r="S227" s="137">
        <v>0</v>
      </c>
      <c r="T227" s="138">
        <f>S227*H227</f>
        <v>0</v>
      </c>
      <c r="AR227" s="139" t="s">
        <v>126</v>
      </c>
      <c r="AT227" s="139" t="s">
        <v>121</v>
      </c>
      <c r="AU227" s="139" t="s">
        <v>80</v>
      </c>
      <c r="AY227" s="17" t="s">
        <v>119</v>
      </c>
      <c r="BE227" s="140">
        <f>IF(N227="základní",J227,0)</f>
        <v>5600</v>
      </c>
      <c r="BF227" s="140">
        <f>IF(N227="snížená",J227,0)</f>
        <v>0</v>
      </c>
      <c r="BG227" s="140">
        <f>IF(N227="zákl. přenesená",J227,0)</f>
        <v>0</v>
      </c>
      <c r="BH227" s="140">
        <f>IF(N227="sníž. přenesená",J227,0)</f>
        <v>0</v>
      </c>
      <c r="BI227" s="140">
        <f>IF(N227="nulová",J227,0)</f>
        <v>0</v>
      </c>
      <c r="BJ227" s="17" t="s">
        <v>78</v>
      </c>
      <c r="BK227" s="140">
        <f>ROUND(I227*H227,2)</f>
        <v>5600</v>
      </c>
      <c r="BL227" s="17" t="s">
        <v>126</v>
      </c>
      <c r="BM227" s="139" t="s">
        <v>308</v>
      </c>
    </row>
    <row r="228" spans="2:65" s="1" customFormat="1">
      <c r="B228" s="32"/>
      <c r="D228" s="141" t="s">
        <v>128</v>
      </c>
      <c r="F228" s="142" t="s">
        <v>309</v>
      </c>
      <c r="I228" s="143"/>
      <c r="L228" s="32"/>
      <c r="M228" s="144"/>
      <c r="T228" s="53"/>
      <c r="AT228" s="17" t="s">
        <v>128</v>
      </c>
      <c r="AU228" s="17" t="s">
        <v>80</v>
      </c>
    </row>
    <row r="229" spans="2:65" s="12" customFormat="1">
      <c r="B229" s="145"/>
      <c r="D229" s="146" t="s">
        <v>130</v>
      </c>
      <c r="E229" s="147" t="s">
        <v>3</v>
      </c>
      <c r="F229" s="148" t="s">
        <v>131</v>
      </c>
      <c r="H229" s="147" t="s">
        <v>3</v>
      </c>
      <c r="I229" s="149"/>
      <c r="L229" s="145"/>
      <c r="M229" s="150"/>
      <c r="T229" s="151"/>
      <c r="AT229" s="147" t="s">
        <v>130</v>
      </c>
      <c r="AU229" s="147" t="s">
        <v>80</v>
      </c>
      <c r="AV229" s="12" t="s">
        <v>78</v>
      </c>
      <c r="AW229" s="12" t="s">
        <v>31</v>
      </c>
      <c r="AX229" s="12" t="s">
        <v>70</v>
      </c>
      <c r="AY229" s="147" t="s">
        <v>119</v>
      </c>
    </row>
    <row r="230" spans="2:65" s="13" customFormat="1">
      <c r="B230" s="152"/>
      <c r="D230" s="146" t="s">
        <v>130</v>
      </c>
      <c r="E230" s="153" t="s">
        <v>3</v>
      </c>
      <c r="F230" s="154" t="s">
        <v>310</v>
      </c>
      <c r="H230" s="155">
        <v>40</v>
      </c>
      <c r="I230" s="156"/>
      <c r="L230" s="152"/>
      <c r="M230" s="157"/>
      <c r="T230" s="158"/>
      <c r="AT230" s="153" t="s">
        <v>130</v>
      </c>
      <c r="AU230" s="153" t="s">
        <v>80</v>
      </c>
      <c r="AV230" s="13" t="s">
        <v>80</v>
      </c>
      <c r="AW230" s="13" t="s">
        <v>31</v>
      </c>
      <c r="AX230" s="13" t="s">
        <v>70</v>
      </c>
      <c r="AY230" s="153" t="s">
        <v>119</v>
      </c>
    </row>
    <row r="231" spans="2:65" s="14" customFormat="1">
      <c r="B231" s="159"/>
      <c r="D231" s="146" t="s">
        <v>130</v>
      </c>
      <c r="E231" s="160" t="s">
        <v>3</v>
      </c>
      <c r="F231" s="161" t="s">
        <v>132</v>
      </c>
      <c r="H231" s="162">
        <v>40</v>
      </c>
      <c r="I231" s="163"/>
      <c r="L231" s="159"/>
      <c r="M231" s="164"/>
      <c r="T231" s="165"/>
      <c r="AT231" s="160" t="s">
        <v>130</v>
      </c>
      <c r="AU231" s="160" t="s">
        <v>80</v>
      </c>
      <c r="AV231" s="14" t="s">
        <v>126</v>
      </c>
      <c r="AW231" s="14" t="s">
        <v>31</v>
      </c>
      <c r="AX231" s="14" t="s">
        <v>78</v>
      </c>
      <c r="AY231" s="160" t="s">
        <v>119</v>
      </c>
    </row>
    <row r="232" spans="2:65" s="1" customFormat="1" ht="33" customHeight="1">
      <c r="B232" s="127"/>
      <c r="C232" s="128" t="s">
        <v>311</v>
      </c>
      <c r="D232" s="128" t="s">
        <v>121</v>
      </c>
      <c r="E232" s="129" t="s">
        <v>312</v>
      </c>
      <c r="F232" s="130" t="s">
        <v>313</v>
      </c>
      <c r="G232" s="131" t="s">
        <v>135</v>
      </c>
      <c r="H232" s="132">
        <v>1204.5999999999999</v>
      </c>
      <c r="I232" s="133">
        <v>170</v>
      </c>
      <c r="J232" s="134">
        <f>ROUND(I232*H232,2)</f>
        <v>204782</v>
      </c>
      <c r="K232" s="130" t="s">
        <v>125</v>
      </c>
      <c r="L232" s="32"/>
      <c r="M232" s="135" t="s">
        <v>3</v>
      </c>
      <c r="N232" s="136" t="s">
        <v>41</v>
      </c>
      <c r="P232" s="137">
        <f>O232*H232</f>
        <v>0</v>
      </c>
      <c r="Q232" s="137">
        <v>0</v>
      </c>
      <c r="R232" s="137">
        <f>Q232*H232</f>
        <v>0</v>
      </c>
      <c r="S232" s="137">
        <v>0</v>
      </c>
      <c r="T232" s="138">
        <f>S232*H232</f>
        <v>0</v>
      </c>
      <c r="AR232" s="139" t="s">
        <v>126</v>
      </c>
      <c r="AT232" s="139" t="s">
        <v>121</v>
      </c>
      <c r="AU232" s="139" t="s">
        <v>80</v>
      </c>
      <c r="AY232" s="17" t="s">
        <v>119</v>
      </c>
      <c r="BE232" s="140">
        <f>IF(N232="základní",J232,0)</f>
        <v>204782</v>
      </c>
      <c r="BF232" s="140">
        <f>IF(N232="snížená",J232,0)</f>
        <v>0</v>
      </c>
      <c r="BG232" s="140">
        <f>IF(N232="zákl. přenesená",J232,0)</f>
        <v>0</v>
      </c>
      <c r="BH232" s="140">
        <f>IF(N232="sníž. přenesená",J232,0)</f>
        <v>0</v>
      </c>
      <c r="BI232" s="140">
        <f>IF(N232="nulová",J232,0)</f>
        <v>0</v>
      </c>
      <c r="BJ232" s="17" t="s">
        <v>78</v>
      </c>
      <c r="BK232" s="140">
        <f>ROUND(I232*H232,2)</f>
        <v>204782</v>
      </c>
      <c r="BL232" s="17" t="s">
        <v>126</v>
      </c>
      <c r="BM232" s="139" t="s">
        <v>314</v>
      </c>
    </row>
    <row r="233" spans="2:65" s="1" customFormat="1">
      <c r="B233" s="32"/>
      <c r="D233" s="141" t="s">
        <v>128</v>
      </c>
      <c r="F233" s="142" t="s">
        <v>315</v>
      </c>
      <c r="I233" s="143"/>
      <c r="L233" s="32"/>
      <c r="M233" s="144"/>
      <c r="T233" s="53"/>
      <c r="AT233" s="17" t="s">
        <v>128</v>
      </c>
      <c r="AU233" s="17" t="s">
        <v>80</v>
      </c>
    </row>
    <row r="234" spans="2:65" s="12" customFormat="1">
      <c r="B234" s="145"/>
      <c r="D234" s="146" t="s">
        <v>130</v>
      </c>
      <c r="E234" s="147" t="s">
        <v>3</v>
      </c>
      <c r="F234" s="148" t="s">
        <v>131</v>
      </c>
      <c r="H234" s="147" t="s">
        <v>3</v>
      </c>
      <c r="I234" s="149"/>
      <c r="L234" s="145"/>
      <c r="M234" s="150"/>
      <c r="T234" s="151"/>
      <c r="AT234" s="147" t="s">
        <v>130</v>
      </c>
      <c r="AU234" s="147" t="s">
        <v>80</v>
      </c>
      <c r="AV234" s="12" t="s">
        <v>78</v>
      </c>
      <c r="AW234" s="12" t="s">
        <v>31</v>
      </c>
      <c r="AX234" s="12" t="s">
        <v>70</v>
      </c>
      <c r="AY234" s="147" t="s">
        <v>119</v>
      </c>
    </row>
    <row r="235" spans="2:65" s="13" customFormat="1">
      <c r="B235" s="152"/>
      <c r="D235" s="146" t="s">
        <v>130</v>
      </c>
      <c r="E235" s="153" t="s">
        <v>3</v>
      </c>
      <c r="F235" s="154" t="s">
        <v>316</v>
      </c>
      <c r="H235" s="155">
        <v>780</v>
      </c>
      <c r="I235" s="156"/>
      <c r="L235" s="152"/>
      <c r="M235" s="157"/>
      <c r="T235" s="158"/>
      <c r="AT235" s="153" t="s">
        <v>130</v>
      </c>
      <c r="AU235" s="153" t="s">
        <v>80</v>
      </c>
      <c r="AV235" s="13" t="s">
        <v>80</v>
      </c>
      <c r="AW235" s="13" t="s">
        <v>31</v>
      </c>
      <c r="AX235" s="13" t="s">
        <v>70</v>
      </c>
      <c r="AY235" s="153" t="s">
        <v>119</v>
      </c>
    </row>
    <row r="236" spans="2:65" s="13" customFormat="1">
      <c r="B236" s="152"/>
      <c r="D236" s="146" t="s">
        <v>130</v>
      </c>
      <c r="E236" s="153" t="s">
        <v>3</v>
      </c>
      <c r="F236" s="154" t="s">
        <v>317</v>
      </c>
      <c r="H236" s="155">
        <v>256</v>
      </c>
      <c r="I236" s="156"/>
      <c r="L236" s="152"/>
      <c r="M236" s="157"/>
      <c r="T236" s="158"/>
      <c r="AT236" s="153" t="s">
        <v>130</v>
      </c>
      <c r="AU236" s="153" t="s">
        <v>80</v>
      </c>
      <c r="AV236" s="13" t="s">
        <v>80</v>
      </c>
      <c r="AW236" s="13" t="s">
        <v>31</v>
      </c>
      <c r="AX236" s="13" t="s">
        <v>70</v>
      </c>
      <c r="AY236" s="153" t="s">
        <v>119</v>
      </c>
    </row>
    <row r="237" spans="2:65" s="13" customFormat="1">
      <c r="B237" s="152"/>
      <c r="D237" s="146" t="s">
        <v>130</v>
      </c>
      <c r="E237" s="153" t="s">
        <v>3</v>
      </c>
      <c r="F237" s="154" t="s">
        <v>295</v>
      </c>
      <c r="H237" s="155">
        <v>168.6</v>
      </c>
      <c r="I237" s="156"/>
      <c r="L237" s="152"/>
      <c r="M237" s="157"/>
      <c r="T237" s="158"/>
      <c r="AT237" s="153" t="s">
        <v>130</v>
      </c>
      <c r="AU237" s="153" t="s">
        <v>80</v>
      </c>
      <c r="AV237" s="13" t="s">
        <v>80</v>
      </c>
      <c r="AW237" s="13" t="s">
        <v>31</v>
      </c>
      <c r="AX237" s="13" t="s">
        <v>70</v>
      </c>
      <c r="AY237" s="153" t="s">
        <v>119</v>
      </c>
    </row>
    <row r="238" spans="2:65" s="14" customFormat="1">
      <c r="B238" s="159"/>
      <c r="D238" s="146" t="s">
        <v>130</v>
      </c>
      <c r="E238" s="160" t="s">
        <v>3</v>
      </c>
      <c r="F238" s="161" t="s">
        <v>132</v>
      </c>
      <c r="H238" s="162">
        <v>1204.5999999999999</v>
      </c>
      <c r="I238" s="163"/>
      <c r="L238" s="159"/>
      <c r="M238" s="164"/>
      <c r="T238" s="165"/>
      <c r="AT238" s="160" t="s">
        <v>130</v>
      </c>
      <c r="AU238" s="160" t="s">
        <v>80</v>
      </c>
      <c r="AV238" s="14" t="s">
        <v>126</v>
      </c>
      <c r="AW238" s="14" t="s">
        <v>31</v>
      </c>
      <c r="AX238" s="14" t="s">
        <v>78</v>
      </c>
      <c r="AY238" s="160" t="s">
        <v>119</v>
      </c>
    </row>
    <row r="239" spans="2:65" s="1" customFormat="1" ht="33" customHeight="1">
      <c r="B239" s="127"/>
      <c r="C239" s="128" t="s">
        <v>318</v>
      </c>
      <c r="D239" s="128" t="s">
        <v>121</v>
      </c>
      <c r="E239" s="129" t="s">
        <v>319</v>
      </c>
      <c r="F239" s="130" t="s">
        <v>320</v>
      </c>
      <c r="G239" s="131" t="s">
        <v>135</v>
      </c>
      <c r="H239" s="132">
        <v>241</v>
      </c>
      <c r="I239" s="133">
        <v>265</v>
      </c>
      <c r="J239" s="134">
        <f>ROUND(I239*H239,2)</f>
        <v>63865</v>
      </c>
      <c r="K239" s="130" t="s">
        <v>125</v>
      </c>
      <c r="L239" s="32"/>
      <c r="M239" s="135" t="s">
        <v>3</v>
      </c>
      <c r="N239" s="136" t="s">
        <v>41</v>
      </c>
      <c r="P239" s="137">
        <f>O239*H239</f>
        <v>0</v>
      </c>
      <c r="Q239" s="137">
        <v>0</v>
      </c>
      <c r="R239" s="137">
        <f>Q239*H239</f>
        <v>0</v>
      </c>
      <c r="S239" s="137">
        <v>0</v>
      </c>
      <c r="T239" s="138">
        <f>S239*H239</f>
        <v>0</v>
      </c>
      <c r="AR239" s="139" t="s">
        <v>126</v>
      </c>
      <c r="AT239" s="139" t="s">
        <v>121</v>
      </c>
      <c r="AU239" s="139" t="s">
        <v>80</v>
      </c>
      <c r="AY239" s="17" t="s">
        <v>119</v>
      </c>
      <c r="BE239" s="140">
        <f>IF(N239="základní",J239,0)</f>
        <v>63865</v>
      </c>
      <c r="BF239" s="140">
        <f>IF(N239="snížená",J239,0)</f>
        <v>0</v>
      </c>
      <c r="BG239" s="140">
        <f>IF(N239="zákl. přenesená",J239,0)</f>
        <v>0</v>
      </c>
      <c r="BH239" s="140">
        <f>IF(N239="sníž. přenesená",J239,0)</f>
        <v>0</v>
      </c>
      <c r="BI239" s="140">
        <f>IF(N239="nulová",J239,0)</f>
        <v>0</v>
      </c>
      <c r="BJ239" s="17" t="s">
        <v>78</v>
      </c>
      <c r="BK239" s="140">
        <f>ROUND(I239*H239,2)</f>
        <v>63865</v>
      </c>
      <c r="BL239" s="17" t="s">
        <v>126</v>
      </c>
      <c r="BM239" s="139" t="s">
        <v>321</v>
      </c>
    </row>
    <row r="240" spans="2:65" s="1" customFormat="1">
      <c r="B240" s="32"/>
      <c r="D240" s="141" t="s">
        <v>128</v>
      </c>
      <c r="F240" s="142" t="s">
        <v>322</v>
      </c>
      <c r="I240" s="143"/>
      <c r="L240" s="32"/>
      <c r="M240" s="144"/>
      <c r="T240" s="53"/>
      <c r="AT240" s="17" t="s">
        <v>128</v>
      </c>
      <c r="AU240" s="17" t="s">
        <v>80</v>
      </c>
    </row>
    <row r="241" spans="2:65" s="12" customFormat="1">
      <c r="B241" s="145"/>
      <c r="D241" s="146" t="s">
        <v>130</v>
      </c>
      <c r="E241" s="147" t="s">
        <v>3</v>
      </c>
      <c r="F241" s="148" t="s">
        <v>131</v>
      </c>
      <c r="H241" s="147" t="s">
        <v>3</v>
      </c>
      <c r="I241" s="149"/>
      <c r="L241" s="145"/>
      <c r="M241" s="150"/>
      <c r="T241" s="151"/>
      <c r="AT241" s="147" t="s">
        <v>130</v>
      </c>
      <c r="AU241" s="147" t="s">
        <v>80</v>
      </c>
      <c r="AV241" s="12" t="s">
        <v>78</v>
      </c>
      <c r="AW241" s="12" t="s">
        <v>31</v>
      </c>
      <c r="AX241" s="12" t="s">
        <v>70</v>
      </c>
      <c r="AY241" s="147" t="s">
        <v>119</v>
      </c>
    </row>
    <row r="242" spans="2:65" s="13" customFormat="1">
      <c r="B242" s="152"/>
      <c r="D242" s="146" t="s">
        <v>130</v>
      </c>
      <c r="E242" s="153" t="s">
        <v>3</v>
      </c>
      <c r="F242" s="154" t="s">
        <v>323</v>
      </c>
      <c r="H242" s="155">
        <v>241</v>
      </c>
      <c r="I242" s="156"/>
      <c r="L242" s="152"/>
      <c r="M242" s="157"/>
      <c r="T242" s="158"/>
      <c r="AT242" s="153" t="s">
        <v>130</v>
      </c>
      <c r="AU242" s="153" t="s">
        <v>80</v>
      </c>
      <c r="AV242" s="13" t="s">
        <v>80</v>
      </c>
      <c r="AW242" s="13" t="s">
        <v>31</v>
      </c>
      <c r="AX242" s="13" t="s">
        <v>70</v>
      </c>
      <c r="AY242" s="153" t="s">
        <v>119</v>
      </c>
    </row>
    <row r="243" spans="2:65" s="14" customFormat="1">
      <c r="B243" s="159"/>
      <c r="D243" s="146" t="s">
        <v>130</v>
      </c>
      <c r="E243" s="160" t="s">
        <v>3</v>
      </c>
      <c r="F243" s="161" t="s">
        <v>132</v>
      </c>
      <c r="H243" s="162">
        <v>241</v>
      </c>
      <c r="I243" s="163"/>
      <c r="L243" s="159"/>
      <c r="M243" s="164"/>
      <c r="T243" s="165"/>
      <c r="AT243" s="160" t="s">
        <v>130</v>
      </c>
      <c r="AU243" s="160" t="s">
        <v>80</v>
      </c>
      <c r="AV243" s="14" t="s">
        <v>126</v>
      </c>
      <c r="AW243" s="14" t="s">
        <v>31</v>
      </c>
      <c r="AX243" s="14" t="s">
        <v>78</v>
      </c>
      <c r="AY243" s="160" t="s">
        <v>119</v>
      </c>
    </row>
    <row r="244" spans="2:65" s="1" customFormat="1" ht="21.75" customHeight="1">
      <c r="B244" s="127"/>
      <c r="C244" s="128" t="s">
        <v>324</v>
      </c>
      <c r="D244" s="128" t="s">
        <v>121</v>
      </c>
      <c r="E244" s="129" t="s">
        <v>325</v>
      </c>
      <c r="F244" s="130" t="s">
        <v>326</v>
      </c>
      <c r="G244" s="131" t="s">
        <v>135</v>
      </c>
      <c r="H244" s="132">
        <v>30</v>
      </c>
      <c r="I244" s="133">
        <v>2200</v>
      </c>
      <c r="J244" s="134">
        <f>ROUND(I244*H244,2)</f>
        <v>66000</v>
      </c>
      <c r="K244" s="130" t="s">
        <v>136</v>
      </c>
      <c r="L244" s="32"/>
      <c r="M244" s="135" t="s">
        <v>3</v>
      </c>
      <c r="N244" s="136" t="s">
        <v>41</v>
      </c>
      <c r="P244" s="137">
        <f>O244*H244</f>
        <v>0</v>
      </c>
      <c r="Q244" s="137">
        <v>0</v>
      </c>
      <c r="R244" s="137">
        <f>Q244*H244</f>
        <v>0</v>
      </c>
      <c r="S244" s="137">
        <v>0</v>
      </c>
      <c r="T244" s="138">
        <f>S244*H244</f>
        <v>0</v>
      </c>
      <c r="AR244" s="139" t="s">
        <v>126</v>
      </c>
      <c r="AT244" s="139" t="s">
        <v>121</v>
      </c>
      <c r="AU244" s="139" t="s">
        <v>80</v>
      </c>
      <c r="AY244" s="17" t="s">
        <v>119</v>
      </c>
      <c r="BE244" s="140">
        <f>IF(N244="základní",J244,0)</f>
        <v>66000</v>
      </c>
      <c r="BF244" s="140">
        <f>IF(N244="snížená",J244,0)</f>
        <v>0</v>
      </c>
      <c r="BG244" s="140">
        <f>IF(N244="zákl. přenesená",J244,0)</f>
        <v>0</v>
      </c>
      <c r="BH244" s="140">
        <f>IF(N244="sníž. přenesená",J244,0)</f>
        <v>0</v>
      </c>
      <c r="BI244" s="140">
        <f>IF(N244="nulová",J244,0)</f>
        <v>0</v>
      </c>
      <c r="BJ244" s="17" t="s">
        <v>78</v>
      </c>
      <c r="BK244" s="140">
        <f>ROUND(I244*H244,2)</f>
        <v>66000</v>
      </c>
      <c r="BL244" s="17" t="s">
        <v>126</v>
      </c>
      <c r="BM244" s="139" t="s">
        <v>327</v>
      </c>
    </row>
    <row r="245" spans="2:65" s="12" customFormat="1">
      <c r="B245" s="145"/>
      <c r="D245" s="146" t="s">
        <v>130</v>
      </c>
      <c r="E245" s="147" t="s">
        <v>3</v>
      </c>
      <c r="F245" s="148" t="s">
        <v>131</v>
      </c>
      <c r="H245" s="147" t="s">
        <v>3</v>
      </c>
      <c r="I245" s="149"/>
      <c r="L245" s="145"/>
      <c r="M245" s="150"/>
      <c r="T245" s="151"/>
      <c r="AT245" s="147" t="s">
        <v>130</v>
      </c>
      <c r="AU245" s="147" t="s">
        <v>80</v>
      </c>
      <c r="AV245" s="12" t="s">
        <v>78</v>
      </c>
      <c r="AW245" s="12" t="s">
        <v>31</v>
      </c>
      <c r="AX245" s="12" t="s">
        <v>70</v>
      </c>
      <c r="AY245" s="147" t="s">
        <v>119</v>
      </c>
    </row>
    <row r="246" spans="2:65" s="13" customFormat="1">
      <c r="B246" s="152"/>
      <c r="D246" s="146" t="s">
        <v>130</v>
      </c>
      <c r="E246" s="153" t="s">
        <v>3</v>
      </c>
      <c r="F246" s="154" t="s">
        <v>318</v>
      </c>
      <c r="H246" s="155">
        <v>30</v>
      </c>
      <c r="I246" s="156"/>
      <c r="L246" s="152"/>
      <c r="M246" s="157"/>
      <c r="T246" s="158"/>
      <c r="AT246" s="153" t="s">
        <v>130</v>
      </c>
      <c r="AU246" s="153" t="s">
        <v>80</v>
      </c>
      <c r="AV246" s="13" t="s">
        <v>80</v>
      </c>
      <c r="AW246" s="13" t="s">
        <v>31</v>
      </c>
      <c r="AX246" s="13" t="s">
        <v>70</v>
      </c>
      <c r="AY246" s="153" t="s">
        <v>119</v>
      </c>
    </row>
    <row r="247" spans="2:65" s="14" customFormat="1">
      <c r="B247" s="159"/>
      <c r="D247" s="146" t="s">
        <v>130</v>
      </c>
      <c r="E247" s="160" t="s">
        <v>3</v>
      </c>
      <c r="F247" s="161" t="s">
        <v>132</v>
      </c>
      <c r="H247" s="162">
        <v>30</v>
      </c>
      <c r="I247" s="163"/>
      <c r="L247" s="159"/>
      <c r="M247" s="164"/>
      <c r="T247" s="165"/>
      <c r="AT247" s="160" t="s">
        <v>130</v>
      </c>
      <c r="AU247" s="160" t="s">
        <v>80</v>
      </c>
      <c r="AV247" s="14" t="s">
        <v>126</v>
      </c>
      <c r="AW247" s="14" t="s">
        <v>31</v>
      </c>
      <c r="AX247" s="14" t="s">
        <v>78</v>
      </c>
      <c r="AY247" s="160" t="s">
        <v>119</v>
      </c>
    </row>
    <row r="248" spans="2:65" s="1" customFormat="1" ht="49" customHeight="1">
      <c r="B248" s="127"/>
      <c r="C248" s="128" t="s">
        <v>328</v>
      </c>
      <c r="D248" s="128" t="s">
        <v>121</v>
      </c>
      <c r="E248" s="129" t="s">
        <v>329</v>
      </c>
      <c r="F248" s="130" t="s">
        <v>330</v>
      </c>
      <c r="G248" s="131" t="s">
        <v>135</v>
      </c>
      <c r="H248" s="132">
        <v>24</v>
      </c>
      <c r="I248" s="133">
        <v>1760</v>
      </c>
      <c r="J248" s="134">
        <f>ROUND(I248*H248,2)</f>
        <v>42240</v>
      </c>
      <c r="K248" s="130" t="s">
        <v>125</v>
      </c>
      <c r="L248" s="32"/>
      <c r="M248" s="135" t="s">
        <v>3</v>
      </c>
      <c r="N248" s="136" t="s">
        <v>41</v>
      </c>
      <c r="P248" s="137">
        <f>O248*H248</f>
        <v>0</v>
      </c>
      <c r="Q248" s="137">
        <v>0.13403999999999999</v>
      </c>
      <c r="R248" s="137">
        <f>Q248*H248</f>
        <v>3.2169599999999998</v>
      </c>
      <c r="S248" s="137">
        <v>0</v>
      </c>
      <c r="T248" s="138">
        <f>S248*H248</f>
        <v>0</v>
      </c>
      <c r="AR248" s="139" t="s">
        <v>126</v>
      </c>
      <c r="AT248" s="139" t="s">
        <v>121</v>
      </c>
      <c r="AU248" s="139" t="s">
        <v>80</v>
      </c>
      <c r="AY248" s="17" t="s">
        <v>119</v>
      </c>
      <c r="BE248" s="140">
        <f>IF(N248="základní",J248,0)</f>
        <v>42240</v>
      </c>
      <c r="BF248" s="140">
        <f>IF(N248="snížená",J248,0)</f>
        <v>0</v>
      </c>
      <c r="BG248" s="140">
        <f>IF(N248="zákl. přenesená",J248,0)</f>
        <v>0</v>
      </c>
      <c r="BH248" s="140">
        <f>IF(N248="sníž. přenesená",J248,0)</f>
        <v>0</v>
      </c>
      <c r="BI248" s="140">
        <f>IF(N248="nulová",J248,0)</f>
        <v>0</v>
      </c>
      <c r="BJ248" s="17" t="s">
        <v>78</v>
      </c>
      <c r="BK248" s="140">
        <f>ROUND(I248*H248,2)</f>
        <v>42240</v>
      </c>
      <c r="BL248" s="17" t="s">
        <v>126</v>
      </c>
      <c r="BM248" s="139" t="s">
        <v>331</v>
      </c>
    </row>
    <row r="249" spans="2:65" s="1" customFormat="1">
      <c r="B249" s="32"/>
      <c r="D249" s="141" t="s">
        <v>128</v>
      </c>
      <c r="F249" s="142" t="s">
        <v>332</v>
      </c>
      <c r="I249" s="143"/>
      <c r="L249" s="32"/>
      <c r="M249" s="144"/>
      <c r="T249" s="53"/>
      <c r="AT249" s="17" t="s">
        <v>128</v>
      </c>
      <c r="AU249" s="17" t="s">
        <v>80</v>
      </c>
    </row>
    <row r="250" spans="2:65" s="12" customFormat="1">
      <c r="B250" s="145"/>
      <c r="D250" s="146" t="s">
        <v>130</v>
      </c>
      <c r="E250" s="147" t="s">
        <v>3</v>
      </c>
      <c r="F250" s="148" t="s">
        <v>131</v>
      </c>
      <c r="H250" s="147" t="s">
        <v>3</v>
      </c>
      <c r="I250" s="149"/>
      <c r="L250" s="145"/>
      <c r="M250" s="150"/>
      <c r="T250" s="151"/>
      <c r="AT250" s="147" t="s">
        <v>130</v>
      </c>
      <c r="AU250" s="147" t="s">
        <v>80</v>
      </c>
      <c r="AV250" s="12" t="s">
        <v>78</v>
      </c>
      <c r="AW250" s="12" t="s">
        <v>31</v>
      </c>
      <c r="AX250" s="12" t="s">
        <v>70</v>
      </c>
      <c r="AY250" s="147" t="s">
        <v>119</v>
      </c>
    </row>
    <row r="251" spans="2:65" s="12" customFormat="1">
      <c r="B251" s="145"/>
      <c r="D251" s="146" t="s">
        <v>130</v>
      </c>
      <c r="E251" s="147" t="s">
        <v>3</v>
      </c>
      <c r="F251" s="148" t="s">
        <v>333</v>
      </c>
      <c r="H251" s="147" t="s">
        <v>3</v>
      </c>
      <c r="I251" s="149"/>
      <c r="L251" s="145"/>
      <c r="M251" s="150"/>
      <c r="T251" s="151"/>
      <c r="AT251" s="147" t="s">
        <v>130</v>
      </c>
      <c r="AU251" s="147" t="s">
        <v>80</v>
      </c>
      <c r="AV251" s="12" t="s">
        <v>78</v>
      </c>
      <c r="AW251" s="12" t="s">
        <v>31</v>
      </c>
      <c r="AX251" s="12" t="s">
        <v>70</v>
      </c>
      <c r="AY251" s="147" t="s">
        <v>119</v>
      </c>
    </row>
    <row r="252" spans="2:65" s="13" customFormat="1">
      <c r="B252" s="152"/>
      <c r="D252" s="146" t="s">
        <v>130</v>
      </c>
      <c r="E252" s="153" t="s">
        <v>3</v>
      </c>
      <c r="F252" s="154" t="s">
        <v>215</v>
      </c>
      <c r="H252" s="155">
        <v>14</v>
      </c>
      <c r="I252" s="156"/>
      <c r="L252" s="152"/>
      <c r="M252" s="157"/>
      <c r="T252" s="158"/>
      <c r="AT252" s="153" t="s">
        <v>130</v>
      </c>
      <c r="AU252" s="153" t="s">
        <v>80</v>
      </c>
      <c r="AV252" s="13" t="s">
        <v>80</v>
      </c>
      <c r="AW252" s="13" t="s">
        <v>31</v>
      </c>
      <c r="AX252" s="13" t="s">
        <v>70</v>
      </c>
      <c r="AY252" s="153" t="s">
        <v>119</v>
      </c>
    </row>
    <row r="253" spans="2:65" s="15" customFormat="1">
      <c r="B253" s="166"/>
      <c r="D253" s="146" t="s">
        <v>130</v>
      </c>
      <c r="E253" s="167" t="s">
        <v>3</v>
      </c>
      <c r="F253" s="168" t="s">
        <v>205</v>
      </c>
      <c r="H253" s="169">
        <v>14</v>
      </c>
      <c r="I253" s="170"/>
      <c r="L253" s="166"/>
      <c r="M253" s="171"/>
      <c r="T253" s="172"/>
      <c r="AT253" s="167" t="s">
        <v>130</v>
      </c>
      <c r="AU253" s="167" t="s">
        <v>80</v>
      </c>
      <c r="AV253" s="15" t="s">
        <v>138</v>
      </c>
      <c r="AW253" s="15" t="s">
        <v>31</v>
      </c>
      <c r="AX253" s="15" t="s">
        <v>70</v>
      </c>
      <c r="AY253" s="167" t="s">
        <v>119</v>
      </c>
    </row>
    <row r="254" spans="2:65" s="12" customFormat="1">
      <c r="B254" s="145"/>
      <c r="D254" s="146" t="s">
        <v>130</v>
      </c>
      <c r="E254" s="147" t="s">
        <v>3</v>
      </c>
      <c r="F254" s="148" t="s">
        <v>334</v>
      </c>
      <c r="H254" s="147" t="s">
        <v>3</v>
      </c>
      <c r="I254" s="149"/>
      <c r="L254" s="145"/>
      <c r="M254" s="150"/>
      <c r="T254" s="151"/>
      <c r="AT254" s="147" t="s">
        <v>130</v>
      </c>
      <c r="AU254" s="147" t="s">
        <v>80</v>
      </c>
      <c r="AV254" s="12" t="s">
        <v>78</v>
      </c>
      <c r="AW254" s="12" t="s">
        <v>31</v>
      </c>
      <c r="AX254" s="12" t="s">
        <v>70</v>
      </c>
      <c r="AY254" s="147" t="s">
        <v>119</v>
      </c>
    </row>
    <row r="255" spans="2:65" s="13" customFormat="1">
      <c r="B255" s="152"/>
      <c r="D255" s="146" t="s">
        <v>130</v>
      </c>
      <c r="E255" s="153" t="s">
        <v>3</v>
      </c>
      <c r="F255" s="154" t="s">
        <v>181</v>
      </c>
      <c r="H255" s="155">
        <v>10</v>
      </c>
      <c r="I255" s="156"/>
      <c r="L255" s="152"/>
      <c r="M255" s="157"/>
      <c r="T255" s="158"/>
      <c r="AT255" s="153" t="s">
        <v>130</v>
      </c>
      <c r="AU255" s="153" t="s">
        <v>80</v>
      </c>
      <c r="AV255" s="13" t="s">
        <v>80</v>
      </c>
      <c r="AW255" s="13" t="s">
        <v>31</v>
      </c>
      <c r="AX255" s="13" t="s">
        <v>70</v>
      </c>
      <c r="AY255" s="153" t="s">
        <v>119</v>
      </c>
    </row>
    <row r="256" spans="2:65" s="15" customFormat="1">
      <c r="B256" s="166"/>
      <c r="D256" s="146" t="s">
        <v>130</v>
      </c>
      <c r="E256" s="167" t="s">
        <v>3</v>
      </c>
      <c r="F256" s="168" t="s">
        <v>205</v>
      </c>
      <c r="H256" s="169">
        <v>10</v>
      </c>
      <c r="I256" s="170"/>
      <c r="L256" s="166"/>
      <c r="M256" s="171"/>
      <c r="T256" s="172"/>
      <c r="AT256" s="167" t="s">
        <v>130</v>
      </c>
      <c r="AU256" s="167" t="s">
        <v>80</v>
      </c>
      <c r="AV256" s="15" t="s">
        <v>138</v>
      </c>
      <c r="AW256" s="15" t="s">
        <v>31</v>
      </c>
      <c r="AX256" s="15" t="s">
        <v>70</v>
      </c>
      <c r="AY256" s="167" t="s">
        <v>119</v>
      </c>
    </row>
    <row r="257" spans="2:65" s="14" customFormat="1">
      <c r="B257" s="159"/>
      <c r="D257" s="146" t="s">
        <v>130</v>
      </c>
      <c r="E257" s="160" t="s">
        <v>3</v>
      </c>
      <c r="F257" s="161" t="s">
        <v>132</v>
      </c>
      <c r="H257" s="162">
        <v>24</v>
      </c>
      <c r="I257" s="163"/>
      <c r="L257" s="159"/>
      <c r="M257" s="164"/>
      <c r="T257" s="165"/>
      <c r="AT257" s="160" t="s">
        <v>130</v>
      </c>
      <c r="AU257" s="160" t="s">
        <v>80</v>
      </c>
      <c r="AV257" s="14" t="s">
        <v>126</v>
      </c>
      <c r="AW257" s="14" t="s">
        <v>31</v>
      </c>
      <c r="AX257" s="14" t="s">
        <v>78</v>
      </c>
      <c r="AY257" s="160" t="s">
        <v>119</v>
      </c>
    </row>
    <row r="258" spans="2:65" s="1" customFormat="1" ht="24.25" customHeight="1">
      <c r="B258" s="127"/>
      <c r="C258" s="173" t="s">
        <v>335</v>
      </c>
      <c r="D258" s="173" t="s">
        <v>258</v>
      </c>
      <c r="E258" s="174" t="s">
        <v>336</v>
      </c>
      <c r="F258" s="175" t="s">
        <v>337</v>
      </c>
      <c r="G258" s="176" t="s">
        <v>261</v>
      </c>
      <c r="H258" s="177">
        <v>7.28</v>
      </c>
      <c r="I258" s="178">
        <v>1650</v>
      </c>
      <c r="J258" s="179">
        <f>ROUND(I258*H258,2)</f>
        <v>12012</v>
      </c>
      <c r="K258" s="175" t="s">
        <v>125</v>
      </c>
      <c r="L258" s="180"/>
      <c r="M258" s="181" t="s">
        <v>3</v>
      </c>
      <c r="N258" s="182" t="s">
        <v>41</v>
      </c>
      <c r="P258" s="137">
        <f>O258*H258</f>
        <v>0</v>
      </c>
      <c r="Q258" s="137">
        <v>1</v>
      </c>
      <c r="R258" s="137">
        <f>Q258*H258</f>
        <v>7.28</v>
      </c>
      <c r="S258" s="137">
        <v>0</v>
      </c>
      <c r="T258" s="138">
        <f>S258*H258</f>
        <v>0</v>
      </c>
      <c r="AR258" s="139" t="s">
        <v>167</v>
      </c>
      <c r="AT258" s="139" t="s">
        <v>258</v>
      </c>
      <c r="AU258" s="139" t="s">
        <v>80</v>
      </c>
      <c r="AY258" s="17" t="s">
        <v>119</v>
      </c>
      <c r="BE258" s="140">
        <f>IF(N258="základní",J258,0)</f>
        <v>12012</v>
      </c>
      <c r="BF258" s="140">
        <f>IF(N258="snížená",J258,0)</f>
        <v>0</v>
      </c>
      <c r="BG258" s="140">
        <f>IF(N258="zákl. přenesená",J258,0)</f>
        <v>0</v>
      </c>
      <c r="BH258" s="140">
        <f>IF(N258="sníž. přenesená",J258,0)</f>
        <v>0</v>
      </c>
      <c r="BI258" s="140">
        <f>IF(N258="nulová",J258,0)</f>
        <v>0</v>
      </c>
      <c r="BJ258" s="17" t="s">
        <v>78</v>
      </c>
      <c r="BK258" s="140">
        <f>ROUND(I258*H258,2)</f>
        <v>12012</v>
      </c>
      <c r="BL258" s="17" t="s">
        <v>126</v>
      </c>
      <c r="BM258" s="139" t="s">
        <v>338</v>
      </c>
    </row>
    <row r="259" spans="2:65" s="13" customFormat="1">
      <c r="B259" s="152"/>
      <c r="D259" s="146" t="s">
        <v>130</v>
      </c>
      <c r="E259" s="153" t="s">
        <v>3</v>
      </c>
      <c r="F259" s="154" t="s">
        <v>339</v>
      </c>
      <c r="H259" s="155">
        <v>7.28</v>
      </c>
      <c r="I259" s="156"/>
      <c r="L259" s="152"/>
      <c r="M259" s="157"/>
      <c r="T259" s="158"/>
      <c r="AT259" s="153" t="s">
        <v>130</v>
      </c>
      <c r="AU259" s="153" t="s">
        <v>80</v>
      </c>
      <c r="AV259" s="13" t="s">
        <v>80</v>
      </c>
      <c r="AW259" s="13" t="s">
        <v>31</v>
      </c>
      <c r="AX259" s="13" t="s">
        <v>70</v>
      </c>
      <c r="AY259" s="153" t="s">
        <v>119</v>
      </c>
    </row>
    <row r="260" spans="2:65" s="14" customFormat="1">
      <c r="B260" s="159"/>
      <c r="D260" s="146" t="s">
        <v>130</v>
      </c>
      <c r="E260" s="160" t="s">
        <v>3</v>
      </c>
      <c r="F260" s="161" t="s">
        <v>132</v>
      </c>
      <c r="H260" s="162">
        <v>7.28</v>
      </c>
      <c r="I260" s="163"/>
      <c r="L260" s="159"/>
      <c r="M260" s="164"/>
      <c r="T260" s="165"/>
      <c r="AT260" s="160" t="s">
        <v>130</v>
      </c>
      <c r="AU260" s="160" t="s">
        <v>80</v>
      </c>
      <c r="AV260" s="14" t="s">
        <v>126</v>
      </c>
      <c r="AW260" s="14" t="s">
        <v>31</v>
      </c>
      <c r="AX260" s="14" t="s">
        <v>78</v>
      </c>
      <c r="AY260" s="160" t="s">
        <v>119</v>
      </c>
    </row>
    <row r="261" spans="2:65" s="1" customFormat="1" ht="24.25" customHeight="1">
      <c r="B261" s="127"/>
      <c r="C261" s="128" t="s">
        <v>340</v>
      </c>
      <c r="D261" s="128" t="s">
        <v>121</v>
      </c>
      <c r="E261" s="129" t="s">
        <v>341</v>
      </c>
      <c r="F261" s="130" t="s">
        <v>342</v>
      </c>
      <c r="G261" s="131" t="s">
        <v>135</v>
      </c>
      <c r="H261" s="132">
        <v>12</v>
      </c>
      <c r="I261" s="133">
        <v>880</v>
      </c>
      <c r="J261" s="134">
        <f>ROUND(I261*H261,2)</f>
        <v>10560</v>
      </c>
      <c r="K261" s="130" t="s">
        <v>136</v>
      </c>
      <c r="L261" s="32"/>
      <c r="M261" s="135" t="s">
        <v>3</v>
      </c>
      <c r="N261" s="136" t="s">
        <v>41</v>
      </c>
      <c r="P261" s="137">
        <f>O261*H261</f>
        <v>0</v>
      </c>
      <c r="Q261" s="137">
        <v>8.9219999999999994E-2</v>
      </c>
      <c r="R261" s="137">
        <f>Q261*H261</f>
        <v>1.07064</v>
      </c>
      <c r="S261" s="137">
        <v>0</v>
      </c>
      <c r="T261" s="138">
        <f>S261*H261</f>
        <v>0</v>
      </c>
      <c r="AR261" s="139" t="s">
        <v>126</v>
      </c>
      <c r="AT261" s="139" t="s">
        <v>121</v>
      </c>
      <c r="AU261" s="139" t="s">
        <v>80</v>
      </c>
      <c r="AY261" s="17" t="s">
        <v>119</v>
      </c>
      <c r="BE261" s="140">
        <f>IF(N261="základní",J261,0)</f>
        <v>10560</v>
      </c>
      <c r="BF261" s="140">
        <f>IF(N261="snížená",J261,0)</f>
        <v>0</v>
      </c>
      <c r="BG261" s="140">
        <f>IF(N261="zákl. přenesená",J261,0)</f>
        <v>0</v>
      </c>
      <c r="BH261" s="140">
        <f>IF(N261="sníž. přenesená",J261,0)</f>
        <v>0</v>
      </c>
      <c r="BI261" s="140">
        <f>IF(N261="nulová",J261,0)</f>
        <v>0</v>
      </c>
      <c r="BJ261" s="17" t="s">
        <v>78</v>
      </c>
      <c r="BK261" s="140">
        <f>ROUND(I261*H261,2)</f>
        <v>10560</v>
      </c>
      <c r="BL261" s="17" t="s">
        <v>126</v>
      </c>
      <c r="BM261" s="139" t="s">
        <v>343</v>
      </c>
    </row>
    <row r="262" spans="2:65" s="12" customFormat="1">
      <c r="B262" s="145"/>
      <c r="D262" s="146" t="s">
        <v>130</v>
      </c>
      <c r="E262" s="147" t="s">
        <v>3</v>
      </c>
      <c r="F262" s="148" t="s">
        <v>344</v>
      </c>
      <c r="H262" s="147" t="s">
        <v>3</v>
      </c>
      <c r="I262" s="149"/>
      <c r="L262" s="145"/>
      <c r="M262" s="150"/>
      <c r="T262" s="151"/>
      <c r="AT262" s="147" t="s">
        <v>130</v>
      </c>
      <c r="AU262" s="147" t="s">
        <v>80</v>
      </c>
      <c r="AV262" s="12" t="s">
        <v>78</v>
      </c>
      <c r="AW262" s="12" t="s">
        <v>31</v>
      </c>
      <c r="AX262" s="12" t="s">
        <v>70</v>
      </c>
      <c r="AY262" s="147" t="s">
        <v>119</v>
      </c>
    </row>
    <row r="263" spans="2:65" s="13" customFormat="1">
      <c r="B263" s="152"/>
      <c r="D263" s="146" t="s">
        <v>130</v>
      </c>
      <c r="E263" s="153" t="s">
        <v>3</v>
      </c>
      <c r="F263" s="154" t="s">
        <v>198</v>
      </c>
      <c r="H263" s="155">
        <v>12</v>
      </c>
      <c r="I263" s="156"/>
      <c r="L263" s="152"/>
      <c r="M263" s="157"/>
      <c r="T263" s="158"/>
      <c r="AT263" s="153" t="s">
        <v>130</v>
      </c>
      <c r="AU263" s="153" t="s">
        <v>80</v>
      </c>
      <c r="AV263" s="13" t="s">
        <v>80</v>
      </c>
      <c r="AW263" s="13" t="s">
        <v>31</v>
      </c>
      <c r="AX263" s="13" t="s">
        <v>70</v>
      </c>
      <c r="AY263" s="153" t="s">
        <v>119</v>
      </c>
    </row>
    <row r="264" spans="2:65" s="14" customFormat="1">
      <c r="B264" s="159"/>
      <c r="D264" s="146" t="s">
        <v>130</v>
      </c>
      <c r="E264" s="160" t="s">
        <v>3</v>
      </c>
      <c r="F264" s="161" t="s">
        <v>132</v>
      </c>
      <c r="H264" s="162">
        <v>12</v>
      </c>
      <c r="I264" s="163"/>
      <c r="L264" s="159"/>
      <c r="M264" s="164"/>
      <c r="T264" s="165"/>
      <c r="AT264" s="160" t="s">
        <v>130</v>
      </c>
      <c r="AU264" s="160" t="s">
        <v>80</v>
      </c>
      <c r="AV264" s="14" t="s">
        <v>126</v>
      </c>
      <c r="AW264" s="14" t="s">
        <v>31</v>
      </c>
      <c r="AX264" s="14" t="s">
        <v>78</v>
      </c>
      <c r="AY264" s="160" t="s">
        <v>119</v>
      </c>
    </row>
    <row r="265" spans="2:65" s="1" customFormat="1" ht="78" customHeight="1">
      <c r="B265" s="127"/>
      <c r="C265" s="128" t="s">
        <v>345</v>
      </c>
      <c r="D265" s="128" t="s">
        <v>121</v>
      </c>
      <c r="E265" s="129" t="s">
        <v>346</v>
      </c>
      <c r="F265" s="130" t="s">
        <v>347</v>
      </c>
      <c r="G265" s="131" t="s">
        <v>135</v>
      </c>
      <c r="H265" s="132">
        <v>1021</v>
      </c>
      <c r="I265" s="133">
        <v>385</v>
      </c>
      <c r="J265" s="134">
        <f>ROUND(I265*H265,2)</f>
        <v>393085</v>
      </c>
      <c r="K265" s="130" t="s">
        <v>125</v>
      </c>
      <c r="L265" s="32"/>
      <c r="M265" s="135" t="s">
        <v>3</v>
      </c>
      <c r="N265" s="136" t="s">
        <v>41</v>
      </c>
      <c r="P265" s="137">
        <f>O265*H265</f>
        <v>0</v>
      </c>
      <c r="Q265" s="137">
        <v>9.0620000000000006E-2</v>
      </c>
      <c r="R265" s="137">
        <f>Q265*H265</f>
        <v>92.523020000000002</v>
      </c>
      <c r="S265" s="137">
        <v>0</v>
      </c>
      <c r="T265" s="138">
        <f>S265*H265</f>
        <v>0</v>
      </c>
      <c r="AR265" s="139" t="s">
        <v>126</v>
      </c>
      <c r="AT265" s="139" t="s">
        <v>121</v>
      </c>
      <c r="AU265" s="139" t="s">
        <v>80</v>
      </c>
      <c r="AY265" s="17" t="s">
        <v>119</v>
      </c>
      <c r="BE265" s="140">
        <f>IF(N265="základní",J265,0)</f>
        <v>393085</v>
      </c>
      <c r="BF265" s="140">
        <f>IF(N265="snížená",J265,0)</f>
        <v>0</v>
      </c>
      <c r="BG265" s="140">
        <f>IF(N265="zákl. přenesená",J265,0)</f>
        <v>0</v>
      </c>
      <c r="BH265" s="140">
        <f>IF(N265="sníž. přenesená",J265,0)</f>
        <v>0</v>
      </c>
      <c r="BI265" s="140">
        <f>IF(N265="nulová",J265,0)</f>
        <v>0</v>
      </c>
      <c r="BJ265" s="17" t="s">
        <v>78</v>
      </c>
      <c r="BK265" s="140">
        <f>ROUND(I265*H265,2)</f>
        <v>393085</v>
      </c>
      <c r="BL265" s="17" t="s">
        <v>126</v>
      </c>
      <c r="BM265" s="139" t="s">
        <v>348</v>
      </c>
    </row>
    <row r="266" spans="2:65" s="1" customFormat="1">
      <c r="B266" s="32"/>
      <c r="D266" s="141" t="s">
        <v>128</v>
      </c>
      <c r="F266" s="142" t="s">
        <v>349</v>
      </c>
      <c r="I266" s="143"/>
      <c r="L266" s="32"/>
      <c r="M266" s="144"/>
      <c r="T266" s="53"/>
      <c r="AT266" s="17" t="s">
        <v>128</v>
      </c>
      <c r="AU266" s="17" t="s">
        <v>80</v>
      </c>
    </row>
    <row r="267" spans="2:65" s="12" customFormat="1">
      <c r="B267" s="145"/>
      <c r="D267" s="146" t="s">
        <v>130</v>
      </c>
      <c r="E267" s="147" t="s">
        <v>3</v>
      </c>
      <c r="F267" s="148" t="s">
        <v>131</v>
      </c>
      <c r="H267" s="147" t="s">
        <v>3</v>
      </c>
      <c r="I267" s="149"/>
      <c r="L267" s="145"/>
      <c r="M267" s="150"/>
      <c r="T267" s="151"/>
      <c r="AT267" s="147" t="s">
        <v>130</v>
      </c>
      <c r="AU267" s="147" t="s">
        <v>80</v>
      </c>
      <c r="AV267" s="12" t="s">
        <v>78</v>
      </c>
      <c r="AW267" s="12" t="s">
        <v>31</v>
      </c>
      <c r="AX267" s="12" t="s">
        <v>70</v>
      </c>
      <c r="AY267" s="147" t="s">
        <v>119</v>
      </c>
    </row>
    <row r="268" spans="2:65" s="13" customFormat="1">
      <c r="B268" s="152"/>
      <c r="D268" s="146" t="s">
        <v>130</v>
      </c>
      <c r="E268" s="153" t="s">
        <v>3</v>
      </c>
      <c r="F268" s="154" t="s">
        <v>293</v>
      </c>
      <c r="H268" s="155">
        <v>1021</v>
      </c>
      <c r="I268" s="156"/>
      <c r="L268" s="152"/>
      <c r="M268" s="157"/>
      <c r="T268" s="158"/>
      <c r="AT268" s="153" t="s">
        <v>130</v>
      </c>
      <c r="AU268" s="153" t="s">
        <v>80</v>
      </c>
      <c r="AV268" s="13" t="s">
        <v>80</v>
      </c>
      <c r="AW268" s="13" t="s">
        <v>31</v>
      </c>
      <c r="AX268" s="13" t="s">
        <v>70</v>
      </c>
      <c r="AY268" s="153" t="s">
        <v>119</v>
      </c>
    </row>
    <row r="269" spans="2:65" s="14" customFormat="1">
      <c r="B269" s="159"/>
      <c r="D269" s="146" t="s">
        <v>130</v>
      </c>
      <c r="E269" s="160" t="s">
        <v>3</v>
      </c>
      <c r="F269" s="161" t="s">
        <v>132</v>
      </c>
      <c r="H269" s="162">
        <v>1021</v>
      </c>
      <c r="I269" s="163"/>
      <c r="L269" s="159"/>
      <c r="M269" s="164"/>
      <c r="T269" s="165"/>
      <c r="AT269" s="160" t="s">
        <v>130</v>
      </c>
      <c r="AU269" s="160" t="s">
        <v>80</v>
      </c>
      <c r="AV269" s="14" t="s">
        <v>126</v>
      </c>
      <c r="AW269" s="14" t="s">
        <v>31</v>
      </c>
      <c r="AX269" s="14" t="s">
        <v>78</v>
      </c>
      <c r="AY269" s="160" t="s">
        <v>119</v>
      </c>
    </row>
    <row r="270" spans="2:65" s="1" customFormat="1" ht="24.25" customHeight="1">
      <c r="B270" s="127"/>
      <c r="C270" s="173" t="s">
        <v>350</v>
      </c>
      <c r="D270" s="173" t="s">
        <v>258</v>
      </c>
      <c r="E270" s="174" t="s">
        <v>351</v>
      </c>
      <c r="F270" s="175" t="s">
        <v>352</v>
      </c>
      <c r="G270" s="176" t="s">
        <v>135</v>
      </c>
      <c r="H270" s="177">
        <v>1020.73</v>
      </c>
      <c r="I270" s="178">
        <v>335.5</v>
      </c>
      <c r="J270" s="179">
        <f>ROUND(I270*H270,2)</f>
        <v>342454.92</v>
      </c>
      <c r="K270" s="175" t="s">
        <v>136</v>
      </c>
      <c r="L270" s="180"/>
      <c r="M270" s="181" t="s">
        <v>3</v>
      </c>
      <c r="N270" s="182" t="s">
        <v>41</v>
      </c>
      <c r="P270" s="137">
        <f>O270*H270</f>
        <v>0</v>
      </c>
      <c r="Q270" s="137">
        <v>0.17599999999999999</v>
      </c>
      <c r="R270" s="137">
        <f>Q270*H270</f>
        <v>179.64848000000001</v>
      </c>
      <c r="S270" s="137">
        <v>0</v>
      </c>
      <c r="T270" s="138">
        <f>S270*H270</f>
        <v>0</v>
      </c>
      <c r="AR270" s="139" t="s">
        <v>167</v>
      </c>
      <c r="AT270" s="139" t="s">
        <v>258</v>
      </c>
      <c r="AU270" s="139" t="s">
        <v>80</v>
      </c>
      <c r="AY270" s="17" t="s">
        <v>119</v>
      </c>
      <c r="BE270" s="140">
        <f>IF(N270="základní",J270,0)</f>
        <v>342454.92</v>
      </c>
      <c r="BF270" s="140">
        <f>IF(N270="snížená",J270,0)</f>
        <v>0</v>
      </c>
      <c r="BG270" s="140">
        <f>IF(N270="zákl. přenesená",J270,0)</f>
        <v>0</v>
      </c>
      <c r="BH270" s="140">
        <f>IF(N270="sníž. přenesená",J270,0)</f>
        <v>0</v>
      </c>
      <c r="BI270" s="140">
        <f>IF(N270="nulová",J270,0)</f>
        <v>0</v>
      </c>
      <c r="BJ270" s="17" t="s">
        <v>78</v>
      </c>
      <c r="BK270" s="140">
        <f>ROUND(I270*H270,2)</f>
        <v>342454.92</v>
      </c>
      <c r="BL270" s="17" t="s">
        <v>126</v>
      </c>
      <c r="BM270" s="139" t="s">
        <v>353</v>
      </c>
    </row>
    <row r="271" spans="2:65" s="13" customFormat="1">
      <c r="B271" s="152"/>
      <c r="D271" s="146" t="s">
        <v>130</v>
      </c>
      <c r="F271" s="154" t="s">
        <v>354</v>
      </c>
      <c r="H271" s="155">
        <v>1020.73</v>
      </c>
      <c r="I271" s="156"/>
      <c r="L271" s="152"/>
      <c r="M271" s="157"/>
      <c r="T271" s="158"/>
      <c r="AT271" s="153" t="s">
        <v>130</v>
      </c>
      <c r="AU271" s="153" t="s">
        <v>80</v>
      </c>
      <c r="AV271" s="13" t="s">
        <v>80</v>
      </c>
      <c r="AW271" s="13" t="s">
        <v>4</v>
      </c>
      <c r="AX271" s="13" t="s">
        <v>78</v>
      </c>
      <c r="AY271" s="153" t="s">
        <v>119</v>
      </c>
    </row>
    <row r="272" spans="2:65" s="1" customFormat="1" ht="24.25" customHeight="1">
      <c r="B272" s="127"/>
      <c r="C272" s="173" t="s">
        <v>355</v>
      </c>
      <c r="D272" s="173" t="s">
        <v>258</v>
      </c>
      <c r="E272" s="174" t="s">
        <v>356</v>
      </c>
      <c r="F272" s="175" t="s">
        <v>357</v>
      </c>
      <c r="G272" s="176" t="s">
        <v>135</v>
      </c>
      <c r="H272" s="177">
        <v>30.9</v>
      </c>
      <c r="I272" s="178">
        <v>555.5</v>
      </c>
      <c r="J272" s="179">
        <f>ROUND(I272*H272,2)</f>
        <v>17164.95</v>
      </c>
      <c r="K272" s="175" t="s">
        <v>125</v>
      </c>
      <c r="L272" s="180"/>
      <c r="M272" s="181" t="s">
        <v>3</v>
      </c>
      <c r="N272" s="182" t="s">
        <v>41</v>
      </c>
      <c r="P272" s="137">
        <f>O272*H272</f>
        <v>0</v>
      </c>
      <c r="Q272" s="137">
        <v>0.17599999999999999</v>
      </c>
      <c r="R272" s="137">
        <f>Q272*H272</f>
        <v>5.4383999999999997</v>
      </c>
      <c r="S272" s="137">
        <v>0</v>
      </c>
      <c r="T272" s="138">
        <f>S272*H272</f>
        <v>0</v>
      </c>
      <c r="AR272" s="139" t="s">
        <v>167</v>
      </c>
      <c r="AT272" s="139" t="s">
        <v>258</v>
      </c>
      <c r="AU272" s="139" t="s">
        <v>80</v>
      </c>
      <c r="AY272" s="17" t="s">
        <v>119</v>
      </c>
      <c r="BE272" s="140">
        <f>IF(N272="základní",J272,0)</f>
        <v>17164.95</v>
      </c>
      <c r="BF272" s="140">
        <f>IF(N272="snížená",J272,0)</f>
        <v>0</v>
      </c>
      <c r="BG272" s="140">
        <f>IF(N272="zákl. přenesená",J272,0)</f>
        <v>0</v>
      </c>
      <c r="BH272" s="140">
        <f>IF(N272="sníž. přenesená",J272,0)</f>
        <v>0</v>
      </c>
      <c r="BI272" s="140">
        <f>IF(N272="nulová",J272,0)</f>
        <v>0</v>
      </c>
      <c r="BJ272" s="17" t="s">
        <v>78</v>
      </c>
      <c r="BK272" s="140">
        <f>ROUND(I272*H272,2)</f>
        <v>17164.95</v>
      </c>
      <c r="BL272" s="17" t="s">
        <v>126</v>
      </c>
      <c r="BM272" s="139" t="s">
        <v>358</v>
      </c>
    </row>
    <row r="273" spans="2:65" s="13" customFormat="1">
      <c r="B273" s="152"/>
      <c r="D273" s="146" t="s">
        <v>130</v>
      </c>
      <c r="F273" s="154" t="s">
        <v>359</v>
      </c>
      <c r="H273" s="155">
        <v>30.9</v>
      </c>
      <c r="I273" s="156"/>
      <c r="L273" s="152"/>
      <c r="M273" s="157"/>
      <c r="T273" s="158"/>
      <c r="AT273" s="153" t="s">
        <v>130</v>
      </c>
      <c r="AU273" s="153" t="s">
        <v>80</v>
      </c>
      <c r="AV273" s="13" t="s">
        <v>80</v>
      </c>
      <c r="AW273" s="13" t="s">
        <v>4</v>
      </c>
      <c r="AX273" s="13" t="s">
        <v>78</v>
      </c>
      <c r="AY273" s="153" t="s">
        <v>119</v>
      </c>
    </row>
    <row r="274" spans="2:65" s="1" customFormat="1" ht="37.75" customHeight="1">
      <c r="B274" s="127"/>
      <c r="C274" s="128" t="s">
        <v>360</v>
      </c>
      <c r="D274" s="128" t="s">
        <v>121</v>
      </c>
      <c r="E274" s="129" t="s">
        <v>361</v>
      </c>
      <c r="F274" s="130" t="s">
        <v>362</v>
      </c>
      <c r="G274" s="131" t="s">
        <v>135</v>
      </c>
      <c r="H274" s="132">
        <v>24</v>
      </c>
      <c r="I274" s="133">
        <v>220</v>
      </c>
      <c r="J274" s="134">
        <f>ROUND(I274*H274,2)</f>
        <v>5280</v>
      </c>
      <c r="K274" s="130" t="s">
        <v>125</v>
      </c>
      <c r="L274" s="32"/>
      <c r="M274" s="135" t="s">
        <v>3</v>
      </c>
      <c r="N274" s="136" t="s">
        <v>41</v>
      </c>
      <c r="P274" s="137">
        <f>O274*H274</f>
        <v>0</v>
      </c>
      <c r="Q274" s="137">
        <v>5.3719999999999997E-2</v>
      </c>
      <c r="R274" s="137">
        <f>Q274*H274</f>
        <v>1.28928</v>
      </c>
      <c r="S274" s="137">
        <v>0</v>
      </c>
      <c r="T274" s="138">
        <f>S274*H274</f>
        <v>0</v>
      </c>
      <c r="AR274" s="139" t="s">
        <v>126</v>
      </c>
      <c r="AT274" s="139" t="s">
        <v>121</v>
      </c>
      <c r="AU274" s="139" t="s">
        <v>80</v>
      </c>
      <c r="AY274" s="17" t="s">
        <v>119</v>
      </c>
      <c r="BE274" s="140">
        <f>IF(N274="základní",J274,0)</f>
        <v>5280</v>
      </c>
      <c r="BF274" s="140">
        <f>IF(N274="snížená",J274,0)</f>
        <v>0</v>
      </c>
      <c r="BG274" s="140">
        <f>IF(N274="zákl. přenesená",J274,0)</f>
        <v>0</v>
      </c>
      <c r="BH274" s="140">
        <f>IF(N274="sníž. přenesená",J274,0)</f>
        <v>0</v>
      </c>
      <c r="BI274" s="140">
        <f>IF(N274="nulová",J274,0)</f>
        <v>0</v>
      </c>
      <c r="BJ274" s="17" t="s">
        <v>78</v>
      </c>
      <c r="BK274" s="140">
        <f>ROUND(I274*H274,2)</f>
        <v>5280</v>
      </c>
      <c r="BL274" s="17" t="s">
        <v>126</v>
      </c>
      <c r="BM274" s="139" t="s">
        <v>363</v>
      </c>
    </row>
    <row r="275" spans="2:65" s="1" customFormat="1">
      <c r="B275" s="32"/>
      <c r="D275" s="141" t="s">
        <v>128</v>
      </c>
      <c r="F275" s="142" t="s">
        <v>364</v>
      </c>
      <c r="I275" s="143"/>
      <c r="L275" s="32"/>
      <c r="M275" s="144"/>
      <c r="T275" s="53"/>
      <c r="AT275" s="17" t="s">
        <v>128</v>
      </c>
      <c r="AU275" s="17" t="s">
        <v>80</v>
      </c>
    </row>
    <row r="276" spans="2:65" s="12" customFormat="1">
      <c r="B276" s="145"/>
      <c r="D276" s="146" t="s">
        <v>130</v>
      </c>
      <c r="E276" s="147" t="s">
        <v>3</v>
      </c>
      <c r="F276" s="148" t="s">
        <v>131</v>
      </c>
      <c r="H276" s="147" t="s">
        <v>3</v>
      </c>
      <c r="I276" s="149"/>
      <c r="L276" s="145"/>
      <c r="M276" s="150"/>
      <c r="T276" s="151"/>
      <c r="AT276" s="147" t="s">
        <v>130</v>
      </c>
      <c r="AU276" s="147" t="s">
        <v>80</v>
      </c>
      <c r="AV276" s="12" t="s">
        <v>78</v>
      </c>
      <c r="AW276" s="12" t="s">
        <v>31</v>
      </c>
      <c r="AX276" s="12" t="s">
        <v>70</v>
      </c>
      <c r="AY276" s="147" t="s">
        <v>119</v>
      </c>
    </row>
    <row r="277" spans="2:65" s="13" customFormat="1">
      <c r="B277" s="152"/>
      <c r="D277" s="146" t="s">
        <v>130</v>
      </c>
      <c r="E277" s="153" t="s">
        <v>3</v>
      </c>
      <c r="F277" s="154" t="s">
        <v>365</v>
      </c>
      <c r="H277" s="155">
        <v>24</v>
      </c>
      <c r="I277" s="156"/>
      <c r="L277" s="152"/>
      <c r="M277" s="157"/>
      <c r="T277" s="158"/>
      <c r="AT277" s="153" t="s">
        <v>130</v>
      </c>
      <c r="AU277" s="153" t="s">
        <v>80</v>
      </c>
      <c r="AV277" s="13" t="s">
        <v>80</v>
      </c>
      <c r="AW277" s="13" t="s">
        <v>31</v>
      </c>
      <c r="AX277" s="13" t="s">
        <v>70</v>
      </c>
      <c r="AY277" s="153" t="s">
        <v>119</v>
      </c>
    </row>
    <row r="278" spans="2:65" s="14" customFormat="1">
      <c r="B278" s="159"/>
      <c r="D278" s="146" t="s">
        <v>130</v>
      </c>
      <c r="E278" s="160" t="s">
        <v>3</v>
      </c>
      <c r="F278" s="161" t="s">
        <v>132</v>
      </c>
      <c r="H278" s="162">
        <v>24</v>
      </c>
      <c r="I278" s="163"/>
      <c r="L278" s="159"/>
      <c r="M278" s="164"/>
      <c r="T278" s="165"/>
      <c r="AT278" s="160" t="s">
        <v>130</v>
      </c>
      <c r="AU278" s="160" t="s">
        <v>80</v>
      </c>
      <c r="AV278" s="14" t="s">
        <v>126</v>
      </c>
      <c r="AW278" s="14" t="s">
        <v>31</v>
      </c>
      <c r="AX278" s="14" t="s">
        <v>78</v>
      </c>
      <c r="AY278" s="160" t="s">
        <v>119</v>
      </c>
    </row>
    <row r="279" spans="2:65" s="11" customFormat="1" ht="22.75" customHeight="1">
      <c r="B279" s="115"/>
      <c r="D279" s="116" t="s">
        <v>69</v>
      </c>
      <c r="E279" s="125" t="s">
        <v>366</v>
      </c>
      <c r="F279" s="125" t="s">
        <v>367</v>
      </c>
      <c r="I279" s="118"/>
      <c r="J279" s="126">
        <f>BK279</f>
        <v>111650.67</v>
      </c>
      <c r="L279" s="115"/>
      <c r="M279" s="120"/>
      <c r="P279" s="121">
        <f>SUM(P280:P307)</f>
        <v>0</v>
      </c>
      <c r="R279" s="121">
        <f>SUM(R280:R307)</f>
        <v>0</v>
      </c>
      <c r="T279" s="122">
        <f>SUM(T280:T307)</f>
        <v>0</v>
      </c>
      <c r="AR279" s="116" t="s">
        <v>78</v>
      </c>
      <c r="AT279" s="123" t="s">
        <v>69</v>
      </c>
      <c r="AU279" s="123" t="s">
        <v>78</v>
      </c>
      <c r="AY279" s="116" t="s">
        <v>119</v>
      </c>
      <c r="BK279" s="124">
        <f>SUM(BK280:BK307)</f>
        <v>111650.67</v>
      </c>
    </row>
    <row r="280" spans="2:65" s="1" customFormat="1" ht="37.75" customHeight="1">
      <c r="B280" s="127"/>
      <c r="C280" s="128" t="s">
        <v>368</v>
      </c>
      <c r="D280" s="128" t="s">
        <v>121</v>
      </c>
      <c r="E280" s="129" t="s">
        <v>369</v>
      </c>
      <c r="F280" s="130" t="s">
        <v>370</v>
      </c>
      <c r="G280" s="131" t="s">
        <v>261</v>
      </c>
      <c r="H280" s="132">
        <v>414.44200000000001</v>
      </c>
      <c r="I280" s="133">
        <v>100</v>
      </c>
      <c r="J280" s="134">
        <f>ROUND(I280*H280,2)</f>
        <v>41444.199999999997</v>
      </c>
      <c r="K280" s="130" t="s">
        <v>125</v>
      </c>
      <c r="L280" s="32"/>
      <c r="M280" s="135" t="s">
        <v>3</v>
      </c>
      <c r="N280" s="136" t="s">
        <v>41</v>
      </c>
      <c r="P280" s="137">
        <f>O280*H280</f>
        <v>0</v>
      </c>
      <c r="Q280" s="137">
        <v>0</v>
      </c>
      <c r="R280" s="137">
        <f>Q280*H280</f>
        <v>0</v>
      </c>
      <c r="S280" s="137">
        <v>0</v>
      </c>
      <c r="T280" s="138">
        <f>S280*H280</f>
        <v>0</v>
      </c>
      <c r="AR280" s="139" t="s">
        <v>126</v>
      </c>
      <c r="AT280" s="139" t="s">
        <v>121</v>
      </c>
      <c r="AU280" s="139" t="s">
        <v>80</v>
      </c>
      <c r="AY280" s="17" t="s">
        <v>119</v>
      </c>
      <c r="BE280" s="140">
        <f>IF(N280="základní",J280,0)</f>
        <v>41444.199999999997</v>
      </c>
      <c r="BF280" s="140">
        <f>IF(N280="snížená",J280,0)</f>
        <v>0</v>
      </c>
      <c r="BG280" s="140">
        <f>IF(N280="zákl. přenesená",J280,0)</f>
        <v>0</v>
      </c>
      <c r="BH280" s="140">
        <f>IF(N280="sníž. přenesená",J280,0)</f>
        <v>0</v>
      </c>
      <c r="BI280" s="140">
        <f>IF(N280="nulová",J280,0)</f>
        <v>0</v>
      </c>
      <c r="BJ280" s="17" t="s">
        <v>78</v>
      </c>
      <c r="BK280" s="140">
        <f>ROUND(I280*H280,2)</f>
        <v>41444.199999999997</v>
      </c>
      <c r="BL280" s="17" t="s">
        <v>126</v>
      </c>
      <c r="BM280" s="139" t="s">
        <v>371</v>
      </c>
    </row>
    <row r="281" spans="2:65" s="1" customFormat="1">
      <c r="B281" s="32"/>
      <c r="D281" s="141" t="s">
        <v>128</v>
      </c>
      <c r="F281" s="142" t="s">
        <v>372</v>
      </c>
      <c r="I281" s="143"/>
      <c r="L281" s="32"/>
      <c r="M281" s="144"/>
      <c r="T281" s="53"/>
      <c r="AT281" s="17" t="s">
        <v>128</v>
      </c>
      <c r="AU281" s="17" t="s">
        <v>80</v>
      </c>
    </row>
    <row r="282" spans="2:65" s="12" customFormat="1">
      <c r="B282" s="145"/>
      <c r="D282" s="146" t="s">
        <v>130</v>
      </c>
      <c r="E282" s="147" t="s">
        <v>3</v>
      </c>
      <c r="F282" s="148" t="s">
        <v>373</v>
      </c>
      <c r="H282" s="147" t="s">
        <v>3</v>
      </c>
      <c r="I282" s="149"/>
      <c r="L282" s="145"/>
      <c r="M282" s="150"/>
      <c r="T282" s="151"/>
      <c r="AT282" s="147" t="s">
        <v>130</v>
      </c>
      <c r="AU282" s="147" t="s">
        <v>80</v>
      </c>
      <c r="AV282" s="12" t="s">
        <v>78</v>
      </c>
      <c r="AW282" s="12" t="s">
        <v>31</v>
      </c>
      <c r="AX282" s="12" t="s">
        <v>70</v>
      </c>
      <c r="AY282" s="147" t="s">
        <v>119</v>
      </c>
    </row>
    <row r="283" spans="2:65" s="13" customFormat="1">
      <c r="B283" s="152"/>
      <c r="D283" s="146" t="s">
        <v>130</v>
      </c>
      <c r="E283" s="153" t="s">
        <v>3</v>
      </c>
      <c r="F283" s="154" t="s">
        <v>374</v>
      </c>
      <c r="H283" s="155">
        <v>9.2159999999999993</v>
      </c>
      <c r="I283" s="156"/>
      <c r="L283" s="152"/>
      <c r="M283" s="157"/>
      <c r="T283" s="158"/>
      <c r="AT283" s="153" t="s">
        <v>130</v>
      </c>
      <c r="AU283" s="153" t="s">
        <v>80</v>
      </c>
      <c r="AV283" s="13" t="s">
        <v>80</v>
      </c>
      <c r="AW283" s="13" t="s">
        <v>31</v>
      </c>
      <c r="AX283" s="13" t="s">
        <v>70</v>
      </c>
      <c r="AY283" s="153" t="s">
        <v>119</v>
      </c>
    </row>
    <row r="284" spans="2:65" s="13" customFormat="1">
      <c r="B284" s="152"/>
      <c r="D284" s="146" t="s">
        <v>130</v>
      </c>
      <c r="E284" s="153" t="s">
        <v>3</v>
      </c>
      <c r="F284" s="154" t="s">
        <v>375</v>
      </c>
      <c r="H284" s="155">
        <v>39.6</v>
      </c>
      <c r="I284" s="156"/>
      <c r="L284" s="152"/>
      <c r="M284" s="157"/>
      <c r="T284" s="158"/>
      <c r="AT284" s="153" t="s">
        <v>130</v>
      </c>
      <c r="AU284" s="153" t="s">
        <v>80</v>
      </c>
      <c r="AV284" s="13" t="s">
        <v>80</v>
      </c>
      <c r="AW284" s="13" t="s">
        <v>31</v>
      </c>
      <c r="AX284" s="13" t="s">
        <v>70</v>
      </c>
      <c r="AY284" s="153" t="s">
        <v>119</v>
      </c>
    </row>
    <row r="285" spans="2:65" s="13" customFormat="1">
      <c r="B285" s="152"/>
      <c r="D285" s="146" t="s">
        <v>130</v>
      </c>
      <c r="E285" s="153" t="s">
        <v>3</v>
      </c>
      <c r="F285" s="154" t="s">
        <v>376</v>
      </c>
      <c r="H285" s="155">
        <v>2.16</v>
      </c>
      <c r="I285" s="156"/>
      <c r="L285" s="152"/>
      <c r="M285" s="157"/>
      <c r="T285" s="158"/>
      <c r="AT285" s="153" t="s">
        <v>130</v>
      </c>
      <c r="AU285" s="153" t="s">
        <v>80</v>
      </c>
      <c r="AV285" s="13" t="s">
        <v>80</v>
      </c>
      <c r="AW285" s="13" t="s">
        <v>31</v>
      </c>
      <c r="AX285" s="13" t="s">
        <v>70</v>
      </c>
      <c r="AY285" s="153" t="s">
        <v>119</v>
      </c>
    </row>
    <row r="286" spans="2:65" s="15" customFormat="1">
      <c r="B286" s="166"/>
      <c r="D286" s="146" t="s">
        <v>130</v>
      </c>
      <c r="E286" s="167" t="s">
        <v>3</v>
      </c>
      <c r="F286" s="168" t="s">
        <v>205</v>
      </c>
      <c r="H286" s="169">
        <v>50.975999999999999</v>
      </c>
      <c r="I286" s="170"/>
      <c r="L286" s="166"/>
      <c r="M286" s="171"/>
      <c r="T286" s="172"/>
      <c r="AT286" s="167" t="s">
        <v>130</v>
      </c>
      <c r="AU286" s="167" t="s">
        <v>80</v>
      </c>
      <c r="AV286" s="15" t="s">
        <v>138</v>
      </c>
      <c r="AW286" s="15" t="s">
        <v>31</v>
      </c>
      <c r="AX286" s="15" t="s">
        <v>70</v>
      </c>
      <c r="AY286" s="167" t="s">
        <v>119</v>
      </c>
    </row>
    <row r="287" spans="2:65" s="12" customFormat="1">
      <c r="B287" s="145"/>
      <c r="D287" s="146" t="s">
        <v>130</v>
      </c>
      <c r="E287" s="147" t="s">
        <v>3</v>
      </c>
      <c r="F287" s="148" t="s">
        <v>377</v>
      </c>
      <c r="H287" s="147" t="s">
        <v>3</v>
      </c>
      <c r="I287" s="149"/>
      <c r="L287" s="145"/>
      <c r="M287" s="150"/>
      <c r="T287" s="151"/>
      <c r="AT287" s="147" t="s">
        <v>130</v>
      </c>
      <c r="AU287" s="147" t="s">
        <v>80</v>
      </c>
      <c r="AV287" s="12" t="s">
        <v>78</v>
      </c>
      <c r="AW287" s="12" t="s">
        <v>31</v>
      </c>
      <c r="AX287" s="12" t="s">
        <v>70</v>
      </c>
      <c r="AY287" s="147" t="s">
        <v>119</v>
      </c>
    </row>
    <row r="288" spans="2:65" s="13" customFormat="1">
      <c r="B288" s="152"/>
      <c r="D288" s="146" t="s">
        <v>130</v>
      </c>
      <c r="E288" s="153" t="s">
        <v>3</v>
      </c>
      <c r="F288" s="154" t="s">
        <v>378</v>
      </c>
      <c r="H288" s="155">
        <v>30.72</v>
      </c>
      <c r="I288" s="156"/>
      <c r="L288" s="152"/>
      <c r="M288" s="157"/>
      <c r="T288" s="158"/>
      <c r="AT288" s="153" t="s">
        <v>130</v>
      </c>
      <c r="AU288" s="153" t="s">
        <v>80</v>
      </c>
      <c r="AV288" s="13" t="s">
        <v>80</v>
      </c>
      <c r="AW288" s="13" t="s">
        <v>31</v>
      </c>
      <c r="AX288" s="13" t="s">
        <v>70</v>
      </c>
      <c r="AY288" s="153" t="s">
        <v>119</v>
      </c>
    </row>
    <row r="289" spans="2:65" s="13" customFormat="1">
      <c r="B289" s="152"/>
      <c r="D289" s="146" t="s">
        <v>130</v>
      </c>
      <c r="E289" s="153" t="s">
        <v>3</v>
      </c>
      <c r="F289" s="154" t="s">
        <v>379</v>
      </c>
      <c r="H289" s="155">
        <v>15.75</v>
      </c>
      <c r="I289" s="156"/>
      <c r="L289" s="152"/>
      <c r="M289" s="157"/>
      <c r="T289" s="158"/>
      <c r="AT289" s="153" t="s">
        <v>130</v>
      </c>
      <c r="AU289" s="153" t="s">
        <v>80</v>
      </c>
      <c r="AV289" s="13" t="s">
        <v>80</v>
      </c>
      <c r="AW289" s="13" t="s">
        <v>31</v>
      </c>
      <c r="AX289" s="13" t="s">
        <v>70</v>
      </c>
      <c r="AY289" s="153" t="s">
        <v>119</v>
      </c>
    </row>
    <row r="290" spans="2:65" s="13" customFormat="1">
      <c r="B290" s="152"/>
      <c r="D290" s="146" t="s">
        <v>130</v>
      </c>
      <c r="E290" s="153" t="s">
        <v>3</v>
      </c>
      <c r="F290" s="154" t="s">
        <v>380</v>
      </c>
      <c r="H290" s="155">
        <v>3.0209999999999999</v>
      </c>
      <c r="I290" s="156"/>
      <c r="L290" s="152"/>
      <c r="M290" s="157"/>
      <c r="T290" s="158"/>
      <c r="AT290" s="153" t="s">
        <v>130</v>
      </c>
      <c r="AU290" s="153" t="s">
        <v>80</v>
      </c>
      <c r="AV290" s="13" t="s">
        <v>80</v>
      </c>
      <c r="AW290" s="13" t="s">
        <v>31</v>
      </c>
      <c r="AX290" s="13" t="s">
        <v>70</v>
      </c>
      <c r="AY290" s="153" t="s">
        <v>119</v>
      </c>
    </row>
    <row r="291" spans="2:65" s="13" customFormat="1">
      <c r="B291" s="152"/>
      <c r="D291" s="146" t="s">
        <v>130</v>
      </c>
      <c r="E291" s="153" t="s">
        <v>3</v>
      </c>
      <c r="F291" s="154" t="s">
        <v>381</v>
      </c>
      <c r="H291" s="155">
        <v>5.5650000000000004</v>
      </c>
      <c r="I291" s="156"/>
      <c r="L291" s="152"/>
      <c r="M291" s="157"/>
      <c r="T291" s="158"/>
      <c r="AT291" s="153" t="s">
        <v>130</v>
      </c>
      <c r="AU291" s="153" t="s">
        <v>80</v>
      </c>
      <c r="AV291" s="13" t="s">
        <v>80</v>
      </c>
      <c r="AW291" s="13" t="s">
        <v>31</v>
      </c>
      <c r="AX291" s="13" t="s">
        <v>70</v>
      </c>
      <c r="AY291" s="153" t="s">
        <v>119</v>
      </c>
    </row>
    <row r="292" spans="2:65" s="13" customFormat="1">
      <c r="B292" s="152"/>
      <c r="D292" s="146" t="s">
        <v>130</v>
      </c>
      <c r="E292" s="153" t="s">
        <v>3</v>
      </c>
      <c r="F292" s="154" t="s">
        <v>382</v>
      </c>
      <c r="H292" s="155">
        <v>10.4</v>
      </c>
      <c r="I292" s="156"/>
      <c r="L292" s="152"/>
      <c r="M292" s="157"/>
      <c r="T292" s="158"/>
      <c r="AT292" s="153" t="s">
        <v>130</v>
      </c>
      <c r="AU292" s="153" t="s">
        <v>80</v>
      </c>
      <c r="AV292" s="13" t="s">
        <v>80</v>
      </c>
      <c r="AW292" s="13" t="s">
        <v>31</v>
      </c>
      <c r="AX292" s="13" t="s">
        <v>70</v>
      </c>
      <c r="AY292" s="153" t="s">
        <v>119</v>
      </c>
    </row>
    <row r="293" spans="2:65" s="13" customFormat="1">
      <c r="B293" s="152"/>
      <c r="D293" s="146" t="s">
        <v>130</v>
      </c>
      <c r="E293" s="153" t="s">
        <v>3</v>
      </c>
      <c r="F293" s="154" t="s">
        <v>383</v>
      </c>
      <c r="H293" s="155">
        <v>93.1</v>
      </c>
      <c r="I293" s="156"/>
      <c r="L293" s="152"/>
      <c r="M293" s="157"/>
      <c r="T293" s="158"/>
      <c r="AT293" s="153" t="s">
        <v>130</v>
      </c>
      <c r="AU293" s="153" t="s">
        <v>80</v>
      </c>
      <c r="AV293" s="13" t="s">
        <v>80</v>
      </c>
      <c r="AW293" s="13" t="s">
        <v>31</v>
      </c>
      <c r="AX293" s="13" t="s">
        <v>70</v>
      </c>
      <c r="AY293" s="153" t="s">
        <v>119</v>
      </c>
    </row>
    <row r="294" spans="2:65" s="13" customFormat="1">
      <c r="B294" s="152"/>
      <c r="D294" s="146" t="s">
        <v>130</v>
      </c>
      <c r="E294" s="153" t="s">
        <v>3</v>
      </c>
      <c r="F294" s="154" t="s">
        <v>384</v>
      </c>
      <c r="H294" s="155">
        <v>12.25</v>
      </c>
      <c r="I294" s="156"/>
      <c r="L294" s="152"/>
      <c r="M294" s="157"/>
      <c r="T294" s="158"/>
      <c r="AT294" s="153" t="s">
        <v>130</v>
      </c>
      <c r="AU294" s="153" t="s">
        <v>80</v>
      </c>
      <c r="AV294" s="13" t="s">
        <v>80</v>
      </c>
      <c r="AW294" s="13" t="s">
        <v>31</v>
      </c>
      <c r="AX294" s="13" t="s">
        <v>70</v>
      </c>
      <c r="AY294" s="153" t="s">
        <v>119</v>
      </c>
    </row>
    <row r="295" spans="2:65" s="15" customFormat="1">
      <c r="B295" s="166"/>
      <c r="D295" s="146" t="s">
        <v>130</v>
      </c>
      <c r="E295" s="167" t="s">
        <v>3</v>
      </c>
      <c r="F295" s="168" t="s">
        <v>205</v>
      </c>
      <c r="H295" s="169">
        <v>170.80600000000001</v>
      </c>
      <c r="I295" s="170"/>
      <c r="L295" s="166"/>
      <c r="M295" s="171"/>
      <c r="T295" s="172"/>
      <c r="AT295" s="167" t="s">
        <v>130</v>
      </c>
      <c r="AU295" s="167" t="s">
        <v>80</v>
      </c>
      <c r="AV295" s="15" t="s">
        <v>138</v>
      </c>
      <c r="AW295" s="15" t="s">
        <v>31</v>
      </c>
      <c r="AX295" s="15" t="s">
        <v>70</v>
      </c>
      <c r="AY295" s="167" t="s">
        <v>119</v>
      </c>
    </row>
    <row r="296" spans="2:65" s="12" customFormat="1">
      <c r="B296" s="145"/>
      <c r="D296" s="146" t="s">
        <v>130</v>
      </c>
      <c r="E296" s="147" t="s">
        <v>3</v>
      </c>
      <c r="F296" s="148" t="s">
        <v>385</v>
      </c>
      <c r="H296" s="147" t="s">
        <v>3</v>
      </c>
      <c r="I296" s="149"/>
      <c r="L296" s="145"/>
      <c r="M296" s="150"/>
      <c r="T296" s="151"/>
      <c r="AT296" s="147" t="s">
        <v>130</v>
      </c>
      <c r="AU296" s="147" t="s">
        <v>80</v>
      </c>
      <c r="AV296" s="12" t="s">
        <v>78</v>
      </c>
      <c r="AW296" s="12" t="s">
        <v>31</v>
      </c>
      <c r="AX296" s="12" t="s">
        <v>70</v>
      </c>
      <c r="AY296" s="147" t="s">
        <v>119</v>
      </c>
    </row>
    <row r="297" spans="2:65" s="13" customFormat="1">
      <c r="B297" s="152"/>
      <c r="D297" s="146" t="s">
        <v>130</v>
      </c>
      <c r="E297" s="153" t="s">
        <v>3</v>
      </c>
      <c r="F297" s="154" t="s">
        <v>386</v>
      </c>
      <c r="H297" s="155">
        <v>19.95</v>
      </c>
      <c r="I297" s="156"/>
      <c r="L297" s="152"/>
      <c r="M297" s="157"/>
      <c r="T297" s="158"/>
      <c r="AT297" s="153" t="s">
        <v>130</v>
      </c>
      <c r="AU297" s="153" t="s">
        <v>80</v>
      </c>
      <c r="AV297" s="13" t="s">
        <v>80</v>
      </c>
      <c r="AW297" s="13" t="s">
        <v>31</v>
      </c>
      <c r="AX297" s="13" t="s">
        <v>70</v>
      </c>
      <c r="AY297" s="153" t="s">
        <v>119</v>
      </c>
    </row>
    <row r="298" spans="2:65" s="15" customFormat="1">
      <c r="B298" s="166"/>
      <c r="D298" s="146" t="s">
        <v>130</v>
      </c>
      <c r="E298" s="167" t="s">
        <v>3</v>
      </c>
      <c r="F298" s="168" t="s">
        <v>205</v>
      </c>
      <c r="H298" s="169">
        <v>19.95</v>
      </c>
      <c r="I298" s="170"/>
      <c r="L298" s="166"/>
      <c r="M298" s="171"/>
      <c r="T298" s="172"/>
      <c r="AT298" s="167" t="s">
        <v>130</v>
      </c>
      <c r="AU298" s="167" t="s">
        <v>80</v>
      </c>
      <c r="AV298" s="15" t="s">
        <v>138</v>
      </c>
      <c r="AW298" s="15" t="s">
        <v>31</v>
      </c>
      <c r="AX298" s="15" t="s">
        <v>70</v>
      </c>
      <c r="AY298" s="167" t="s">
        <v>119</v>
      </c>
    </row>
    <row r="299" spans="2:65" s="12" customFormat="1">
      <c r="B299" s="145"/>
      <c r="D299" s="146" t="s">
        <v>130</v>
      </c>
      <c r="E299" s="147" t="s">
        <v>3</v>
      </c>
      <c r="F299" s="148" t="s">
        <v>387</v>
      </c>
      <c r="H299" s="147" t="s">
        <v>3</v>
      </c>
      <c r="I299" s="149"/>
      <c r="L299" s="145"/>
      <c r="M299" s="150"/>
      <c r="T299" s="151"/>
      <c r="AT299" s="147" t="s">
        <v>130</v>
      </c>
      <c r="AU299" s="147" t="s">
        <v>80</v>
      </c>
      <c r="AV299" s="12" t="s">
        <v>78</v>
      </c>
      <c r="AW299" s="12" t="s">
        <v>31</v>
      </c>
      <c r="AX299" s="12" t="s">
        <v>70</v>
      </c>
      <c r="AY299" s="147" t="s">
        <v>119</v>
      </c>
    </row>
    <row r="300" spans="2:65" s="13" customFormat="1">
      <c r="B300" s="152"/>
      <c r="D300" s="146" t="s">
        <v>130</v>
      </c>
      <c r="E300" s="153" t="s">
        <v>3</v>
      </c>
      <c r="F300" s="154" t="s">
        <v>388</v>
      </c>
      <c r="H300" s="155">
        <v>66.150000000000006</v>
      </c>
      <c r="I300" s="156"/>
      <c r="L300" s="152"/>
      <c r="M300" s="157"/>
      <c r="T300" s="158"/>
      <c r="AT300" s="153" t="s">
        <v>130</v>
      </c>
      <c r="AU300" s="153" t="s">
        <v>80</v>
      </c>
      <c r="AV300" s="13" t="s">
        <v>80</v>
      </c>
      <c r="AW300" s="13" t="s">
        <v>31</v>
      </c>
      <c r="AX300" s="13" t="s">
        <v>70</v>
      </c>
      <c r="AY300" s="153" t="s">
        <v>119</v>
      </c>
    </row>
    <row r="301" spans="2:65" s="13" customFormat="1">
      <c r="B301" s="152"/>
      <c r="D301" s="146" t="s">
        <v>130</v>
      </c>
      <c r="E301" s="153" t="s">
        <v>3</v>
      </c>
      <c r="F301" s="154" t="s">
        <v>389</v>
      </c>
      <c r="H301" s="155">
        <v>106.56</v>
      </c>
      <c r="I301" s="156"/>
      <c r="L301" s="152"/>
      <c r="M301" s="157"/>
      <c r="T301" s="158"/>
      <c r="AT301" s="153" t="s">
        <v>130</v>
      </c>
      <c r="AU301" s="153" t="s">
        <v>80</v>
      </c>
      <c r="AV301" s="13" t="s">
        <v>80</v>
      </c>
      <c r="AW301" s="13" t="s">
        <v>31</v>
      </c>
      <c r="AX301" s="13" t="s">
        <v>70</v>
      </c>
      <c r="AY301" s="153" t="s">
        <v>119</v>
      </c>
    </row>
    <row r="302" spans="2:65" s="15" customFormat="1">
      <c r="B302" s="166"/>
      <c r="D302" s="146" t="s">
        <v>130</v>
      </c>
      <c r="E302" s="167" t="s">
        <v>3</v>
      </c>
      <c r="F302" s="168" t="s">
        <v>205</v>
      </c>
      <c r="H302" s="169">
        <v>172.71</v>
      </c>
      <c r="I302" s="170"/>
      <c r="L302" s="166"/>
      <c r="M302" s="171"/>
      <c r="T302" s="172"/>
      <c r="AT302" s="167" t="s">
        <v>130</v>
      </c>
      <c r="AU302" s="167" t="s">
        <v>80</v>
      </c>
      <c r="AV302" s="15" t="s">
        <v>138</v>
      </c>
      <c r="AW302" s="15" t="s">
        <v>31</v>
      </c>
      <c r="AX302" s="15" t="s">
        <v>70</v>
      </c>
      <c r="AY302" s="167" t="s">
        <v>119</v>
      </c>
    </row>
    <row r="303" spans="2:65" s="14" customFormat="1">
      <c r="B303" s="159"/>
      <c r="D303" s="146" t="s">
        <v>130</v>
      </c>
      <c r="E303" s="160" t="s">
        <v>3</v>
      </c>
      <c r="F303" s="161" t="s">
        <v>132</v>
      </c>
      <c r="H303" s="162">
        <v>414.44200000000001</v>
      </c>
      <c r="I303" s="163"/>
      <c r="L303" s="159"/>
      <c r="M303" s="164"/>
      <c r="T303" s="165"/>
      <c r="AT303" s="160" t="s">
        <v>130</v>
      </c>
      <c r="AU303" s="160" t="s">
        <v>80</v>
      </c>
      <c r="AV303" s="14" t="s">
        <v>126</v>
      </c>
      <c r="AW303" s="14" t="s">
        <v>31</v>
      </c>
      <c r="AX303" s="14" t="s">
        <v>78</v>
      </c>
      <c r="AY303" s="160" t="s">
        <v>119</v>
      </c>
    </row>
    <row r="304" spans="2:65" s="1" customFormat="1" ht="37.75" customHeight="1">
      <c r="B304" s="127"/>
      <c r="C304" s="128" t="s">
        <v>310</v>
      </c>
      <c r="D304" s="128" t="s">
        <v>121</v>
      </c>
      <c r="E304" s="129" t="s">
        <v>390</v>
      </c>
      <c r="F304" s="130" t="s">
        <v>391</v>
      </c>
      <c r="G304" s="131" t="s">
        <v>261</v>
      </c>
      <c r="H304" s="132">
        <v>5802.1880000000001</v>
      </c>
      <c r="I304" s="133">
        <v>12.1</v>
      </c>
      <c r="J304" s="134">
        <f>ROUND(I304*H304,2)</f>
        <v>70206.47</v>
      </c>
      <c r="K304" s="130" t="s">
        <v>125</v>
      </c>
      <c r="L304" s="32"/>
      <c r="M304" s="135" t="s">
        <v>3</v>
      </c>
      <c r="N304" s="136" t="s">
        <v>41</v>
      </c>
      <c r="P304" s="137">
        <f>O304*H304</f>
        <v>0</v>
      </c>
      <c r="Q304" s="137">
        <v>0</v>
      </c>
      <c r="R304" s="137">
        <f>Q304*H304</f>
        <v>0</v>
      </c>
      <c r="S304" s="137">
        <v>0</v>
      </c>
      <c r="T304" s="138">
        <f>S304*H304</f>
        <v>0</v>
      </c>
      <c r="AR304" s="139" t="s">
        <v>126</v>
      </c>
      <c r="AT304" s="139" t="s">
        <v>121</v>
      </c>
      <c r="AU304" s="139" t="s">
        <v>80</v>
      </c>
      <c r="AY304" s="17" t="s">
        <v>119</v>
      </c>
      <c r="BE304" s="140">
        <f>IF(N304="základní",J304,0)</f>
        <v>70206.47</v>
      </c>
      <c r="BF304" s="140">
        <f>IF(N304="snížená",J304,0)</f>
        <v>0</v>
      </c>
      <c r="BG304" s="140">
        <f>IF(N304="zákl. přenesená",J304,0)</f>
        <v>0</v>
      </c>
      <c r="BH304" s="140">
        <f>IF(N304="sníž. přenesená",J304,0)</f>
        <v>0</v>
      </c>
      <c r="BI304" s="140">
        <f>IF(N304="nulová",J304,0)</f>
        <v>0</v>
      </c>
      <c r="BJ304" s="17" t="s">
        <v>78</v>
      </c>
      <c r="BK304" s="140">
        <f>ROUND(I304*H304,2)</f>
        <v>70206.47</v>
      </c>
      <c r="BL304" s="17" t="s">
        <v>126</v>
      </c>
      <c r="BM304" s="139" t="s">
        <v>392</v>
      </c>
    </row>
    <row r="305" spans="2:51" s="1" customFormat="1">
      <c r="B305" s="32"/>
      <c r="D305" s="141" t="s">
        <v>128</v>
      </c>
      <c r="F305" s="142" t="s">
        <v>393</v>
      </c>
      <c r="I305" s="143"/>
      <c r="L305" s="32"/>
      <c r="M305" s="144"/>
      <c r="T305" s="53"/>
      <c r="AT305" s="17" t="s">
        <v>128</v>
      </c>
      <c r="AU305" s="17" t="s">
        <v>80</v>
      </c>
    </row>
    <row r="306" spans="2:51" s="13" customFormat="1">
      <c r="B306" s="152"/>
      <c r="D306" s="146" t="s">
        <v>130</v>
      </c>
      <c r="E306" s="153" t="s">
        <v>3</v>
      </c>
      <c r="F306" s="154" t="s">
        <v>394</v>
      </c>
      <c r="H306" s="155">
        <v>5802.1880000000001</v>
      </c>
      <c r="I306" s="156"/>
      <c r="L306" s="152"/>
      <c r="M306" s="157"/>
      <c r="T306" s="158"/>
      <c r="AT306" s="153" t="s">
        <v>130</v>
      </c>
      <c r="AU306" s="153" t="s">
        <v>80</v>
      </c>
      <c r="AV306" s="13" t="s">
        <v>80</v>
      </c>
      <c r="AW306" s="13" t="s">
        <v>31</v>
      </c>
      <c r="AX306" s="13" t="s">
        <v>70</v>
      </c>
      <c r="AY306" s="153" t="s">
        <v>119</v>
      </c>
    </row>
    <row r="307" spans="2:51" s="14" customFormat="1">
      <c r="B307" s="159"/>
      <c r="D307" s="146" t="s">
        <v>130</v>
      </c>
      <c r="E307" s="160" t="s">
        <v>3</v>
      </c>
      <c r="F307" s="161" t="s">
        <v>132</v>
      </c>
      <c r="H307" s="162">
        <v>5802.1880000000001</v>
      </c>
      <c r="I307" s="163"/>
      <c r="L307" s="159"/>
      <c r="M307" s="183"/>
      <c r="N307" s="184"/>
      <c r="O307" s="184"/>
      <c r="P307" s="184"/>
      <c r="Q307" s="184"/>
      <c r="R307" s="184"/>
      <c r="S307" s="184"/>
      <c r="T307" s="185"/>
      <c r="AT307" s="160" t="s">
        <v>130</v>
      </c>
      <c r="AU307" s="160" t="s">
        <v>80</v>
      </c>
      <c r="AV307" s="14" t="s">
        <v>126</v>
      </c>
      <c r="AW307" s="14" t="s">
        <v>31</v>
      </c>
      <c r="AX307" s="14" t="s">
        <v>78</v>
      </c>
      <c r="AY307" s="160" t="s">
        <v>119</v>
      </c>
    </row>
    <row r="308" spans="2:51" s="1" customFormat="1" ht="7" customHeight="1">
      <c r="B308" s="41"/>
      <c r="C308" s="42"/>
      <c r="D308" s="42"/>
      <c r="E308" s="42"/>
      <c r="F308" s="42"/>
      <c r="G308" s="42"/>
      <c r="H308" s="42"/>
      <c r="I308" s="42"/>
      <c r="J308" s="42"/>
      <c r="K308" s="42"/>
      <c r="L308" s="32"/>
    </row>
  </sheetData>
  <autoFilter ref="C82:K307" xr:uid="{00000000-0009-0000-0000-000001000000}"/>
  <mergeCells count="9">
    <mergeCell ref="E50:H50"/>
    <mergeCell ref="E73:H73"/>
    <mergeCell ref="E75:H75"/>
    <mergeCell ref="L2:V2"/>
    <mergeCell ref="E7:H7"/>
    <mergeCell ref="E9:H9"/>
    <mergeCell ref="E18:H18"/>
    <mergeCell ref="E27:H27"/>
    <mergeCell ref="E48:H48"/>
  </mergeCells>
  <hyperlinks>
    <hyperlink ref="F87" r:id="rId1" xr:uid="{00000000-0004-0000-0100-000000000000}"/>
    <hyperlink ref="F97" r:id="rId2" xr:uid="{00000000-0004-0000-0100-000001000000}"/>
    <hyperlink ref="F102" r:id="rId3" xr:uid="{00000000-0004-0000-0100-000002000000}"/>
    <hyperlink ref="F107" r:id="rId4" xr:uid="{00000000-0004-0000-0100-000003000000}"/>
    <hyperlink ref="F112" r:id="rId5" xr:uid="{00000000-0004-0000-0100-000004000000}"/>
    <hyperlink ref="F117" r:id="rId6" xr:uid="{00000000-0004-0000-0100-000005000000}"/>
    <hyperlink ref="F122" r:id="rId7" xr:uid="{00000000-0004-0000-0100-000006000000}"/>
    <hyperlink ref="F127" r:id="rId8" xr:uid="{00000000-0004-0000-0100-000007000000}"/>
    <hyperlink ref="F133" r:id="rId9" xr:uid="{00000000-0004-0000-0100-000008000000}"/>
    <hyperlink ref="F142" r:id="rId10" xr:uid="{00000000-0004-0000-0100-000009000000}"/>
    <hyperlink ref="F152" r:id="rId11" xr:uid="{00000000-0004-0000-0100-00000A000000}"/>
    <hyperlink ref="F158" r:id="rId12" xr:uid="{00000000-0004-0000-0100-00000B000000}"/>
    <hyperlink ref="F165" r:id="rId13" xr:uid="{00000000-0004-0000-0100-00000C000000}"/>
    <hyperlink ref="F169" r:id="rId14" xr:uid="{00000000-0004-0000-0100-00000D000000}"/>
    <hyperlink ref="F173" r:id="rId15" xr:uid="{00000000-0004-0000-0100-00000E000000}"/>
    <hyperlink ref="F177" r:id="rId16" xr:uid="{00000000-0004-0000-0100-00000F000000}"/>
    <hyperlink ref="F181" r:id="rId17" xr:uid="{00000000-0004-0000-0100-000010000000}"/>
    <hyperlink ref="F185" r:id="rId18" xr:uid="{00000000-0004-0000-0100-000011000000}"/>
    <hyperlink ref="F193" r:id="rId19" xr:uid="{00000000-0004-0000-0100-000012000000}"/>
    <hyperlink ref="F204" r:id="rId20" xr:uid="{00000000-0004-0000-0100-000013000000}"/>
    <hyperlink ref="F214" r:id="rId21" xr:uid="{00000000-0004-0000-0100-000014000000}"/>
    <hyperlink ref="F223" r:id="rId22" xr:uid="{00000000-0004-0000-0100-000015000000}"/>
    <hyperlink ref="F228" r:id="rId23" xr:uid="{00000000-0004-0000-0100-000016000000}"/>
    <hyperlink ref="F233" r:id="rId24" xr:uid="{00000000-0004-0000-0100-000017000000}"/>
    <hyperlink ref="F240" r:id="rId25" xr:uid="{00000000-0004-0000-0100-000018000000}"/>
    <hyperlink ref="F249" r:id="rId26" xr:uid="{00000000-0004-0000-0100-000019000000}"/>
    <hyperlink ref="F266" r:id="rId27" xr:uid="{00000000-0004-0000-0100-00001A000000}"/>
    <hyperlink ref="F275" r:id="rId28" xr:uid="{00000000-0004-0000-0100-00001B000000}"/>
    <hyperlink ref="F281" r:id="rId29" xr:uid="{00000000-0004-0000-0100-00001C000000}"/>
    <hyperlink ref="F305" r:id="rId30" xr:uid="{00000000-0004-0000-0100-00001D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3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402"/>
  <sheetViews>
    <sheetView showGridLines="0" topLeftCell="A223" workbookViewId="0">
      <selection activeCell="Y299" sqref="Y299"/>
    </sheetView>
  </sheetViews>
  <sheetFormatPr defaultRowHeight="10"/>
  <cols>
    <col min="1" max="1" width="8.33203125" customWidth="1"/>
    <col min="2" max="2" width="1.109375" customWidth="1"/>
    <col min="3" max="3" width="4.109375" customWidth="1"/>
    <col min="4" max="4" width="4.33203125" customWidth="1"/>
    <col min="5" max="5" width="17.109375" customWidth="1"/>
    <col min="6" max="6" width="50.77734375" customWidth="1"/>
    <col min="7" max="7" width="7.44140625" customWidth="1"/>
    <col min="8" max="8" width="14" customWidth="1"/>
    <col min="9" max="9" width="15.77734375" customWidth="1"/>
    <col min="10" max="11" width="22.33203125" customWidth="1"/>
    <col min="12" max="12" width="9.33203125" customWidth="1"/>
    <col min="13" max="13" width="10.77734375" hidden="1" customWidth="1"/>
    <col min="14" max="14" width="9.33203125" hidden="1"/>
    <col min="15" max="20" width="14.10937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7" customHeight="1">
      <c r="L2" s="193" t="s">
        <v>6</v>
      </c>
      <c r="M2" s="194"/>
      <c r="N2" s="194"/>
      <c r="O2" s="194"/>
      <c r="P2" s="194"/>
      <c r="Q2" s="194"/>
      <c r="R2" s="194"/>
      <c r="S2" s="194"/>
      <c r="T2" s="194"/>
      <c r="U2" s="194"/>
      <c r="V2" s="194"/>
      <c r="AT2" s="17" t="s">
        <v>83</v>
      </c>
    </row>
    <row r="3" spans="2:46" ht="7" hidden="1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80</v>
      </c>
    </row>
    <row r="4" spans="2:46" ht="25" hidden="1" customHeight="1">
      <c r="B4" s="20"/>
      <c r="D4" s="21" t="s">
        <v>93</v>
      </c>
      <c r="L4" s="20"/>
      <c r="M4" s="85" t="s">
        <v>11</v>
      </c>
      <c r="AT4" s="17" t="s">
        <v>4</v>
      </c>
    </row>
    <row r="5" spans="2:46" ht="7" hidden="1" customHeight="1">
      <c r="B5" s="20"/>
      <c r="L5" s="20"/>
    </row>
    <row r="6" spans="2:46" ht="12" hidden="1" customHeight="1">
      <c r="B6" s="20"/>
      <c r="D6" s="27" t="s">
        <v>16</v>
      </c>
      <c r="L6" s="20"/>
    </row>
    <row r="7" spans="2:46" ht="16.5" hidden="1" customHeight="1">
      <c r="B7" s="20"/>
      <c r="E7" s="232" t="str">
        <f>'Rekapitulace stavby'!K6</f>
        <v>Chodník Nová Ves - Malenovice</v>
      </c>
      <c r="F7" s="233"/>
      <c r="G7" s="233"/>
      <c r="H7" s="233"/>
      <c r="L7" s="20"/>
    </row>
    <row r="8" spans="2:46" s="1" customFormat="1" ht="12" hidden="1" customHeight="1">
      <c r="B8" s="32"/>
      <c r="D8" s="27" t="s">
        <v>94</v>
      </c>
      <c r="L8" s="32"/>
    </row>
    <row r="9" spans="2:46" s="1" customFormat="1" ht="30" hidden="1" customHeight="1">
      <c r="B9" s="32"/>
      <c r="E9" s="216" t="s">
        <v>395</v>
      </c>
      <c r="F9" s="231"/>
      <c r="G9" s="231"/>
      <c r="H9" s="231"/>
      <c r="L9" s="32"/>
    </row>
    <row r="10" spans="2:46" s="1" customFormat="1" hidden="1">
      <c r="B10" s="32"/>
      <c r="L10" s="32"/>
    </row>
    <row r="11" spans="2:46" s="1" customFormat="1" ht="12" hidden="1" customHeight="1">
      <c r="B11" s="32"/>
      <c r="D11" s="27" t="s">
        <v>18</v>
      </c>
      <c r="F11" s="25" t="s">
        <v>3</v>
      </c>
      <c r="I11" s="27" t="s">
        <v>19</v>
      </c>
      <c r="J11" s="25" t="s">
        <v>3</v>
      </c>
      <c r="L11" s="32"/>
    </row>
    <row r="12" spans="2:46" s="1" customFormat="1" ht="12" hidden="1" customHeight="1">
      <c r="B12" s="32"/>
      <c r="D12" s="27" t="s">
        <v>20</v>
      </c>
      <c r="F12" s="25" t="s">
        <v>21</v>
      </c>
      <c r="I12" s="27" t="s">
        <v>22</v>
      </c>
      <c r="J12" s="49" t="str">
        <f>'Rekapitulace stavby'!AN8</f>
        <v>13. 1. 2025</v>
      </c>
      <c r="L12" s="32"/>
    </row>
    <row r="13" spans="2:46" s="1" customFormat="1" ht="10.75" hidden="1" customHeight="1">
      <c r="B13" s="32"/>
      <c r="L13" s="32"/>
    </row>
    <row r="14" spans="2:46" s="1" customFormat="1" ht="12" hidden="1" customHeight="1">
      <c r="B14" s="32"/>
      <c r="D14" s="27" t="s">
        <v>24</v>
      </c>
      <c r="I14" s="27" t="s">
        <v>25</v>
      </c>
      <c r="J14" s="25" t="s">
        <v>3</v>
      </c>
      <c r="L14" s="32"/>
    </row>
    <row r="15" spans="2:46" s="1" customFormat="1" ht="18" hidden="1" customHeight="1">
      <c r="B15" s="32"/>
      <c r="E15" s="25" t="s">
        <v>26</v>
      </c>
      <c r="I15" s="27" t="s">
        <v>27</v>
      </c>
      <c r="J15" s="25" t="s">
        <v>3</v>
      </c>
      <c r="L15" s="32"/>
    </row>
    <row r="16" spans="2:46" s="1" customFormat="1" ht="7" hidden="1" customHeight="1">
      <c r="B16" s="32"/>
      <c r="L16" s="32"/>
    </row>
    <row r="17" spans="2:12" s="1" customFormat="1" ht="12" hidden="1" customHeight="1">
      <c r="B17" s="32"/>
      <c r="D17" s="27" t="s">
        <v>28</v>
      </c>
      <c r="I17" s="27" t="s">
        <v>25</v>
      </c>
      <c r="J17" s="28" t="str">
        <f>'Rekapitulace stavby'!AN13</f>
        <v>14053349</v>
      </c>
      <c r="L17" s="32"/>
    </row>
    <row r="18" spans="2:12" s="1" customFormat="1" ht="18" hidden="1" customHeight="1">
      <c r="B18" s="32"/>
      <c r="E18" s="234" t="str">
        <f>'Rekapitulace stavby'!E14</f>
        <v>Verone synergy s.r.o.</v>
      </c>
      <c r="F18" s="205"/>
      <c r="G18" s="205"/>
      <c r="H18" s="205"/>
      <c r="I18" s="27" t="s">
        <v>27</v>
      </c>
      <c r="J18" s="28" t="str">
        <f>'Rekapitulace stavby'!AN14</f>
        <v>CZ14053349</v>
      </c>
      <c r="L18" s="32"/>
    </row>
    <row r="19" spans="2:12" s="1" customFormat="1" ht="7" hidden="1" customHeight="1">
      <c r="B19" s="32"/>
      <c r="L19" s="32"/>
    </row>
    <row r="20" spans="2:12" s="1" customFormat="1" ht="12" hidden="1" customHeight="1">
      <c r="B20" s="32"/>
      <c r="D20" s="27" t="s">
        <v>29</v>
      </c>
      <c r="I20" s="27" t="s">
        <v>25</v>
      </c>
      <c r="J20" s="25" t="s">
        <v>3</v>
      </c>
      <c r="L20" s="32"/>
    </row>
    <row r="21" spans="2:12" s="1" customFormat="1" ht="18" hidden="1" customHeight="1">
      <c r="B21" s="32"/>
      <c r="E21" s="25" t="s">
        <v>30</v>
      </c>
      <c r="I21" s="27" t="s">
        <v>27</v>
      </c>
      <c r="J21" s="25" t="s">
        <v>3</v>
      </c>
      <c r="L21" s="32"/>
    </row>
    <row r="22" spans="2:12" s="1" customFormat="1" ht="7" hidden="1" customHeight="1">
      <c r="B22" s="32"/>
      <c r="L22" s="32"/>
    </row>
    <row r="23" spans="2:12" s="1" customFormat="1" ht="12" hidden="1" customHeight="1">
      <c r="B23" s="32"/>
      <c r="D23" s="27" t="s">
        <v>32</v>
      </c>
      <c r="I23" s="27" t="s">
        <v>25</v>
      </c>
      <c r="J23" s="25" t="str">
        <f>IF('Rekapitulace stavby'!AN19="","",'Rekapitulace stavby'!AN19)</f>
        <v/>
      </c>
      <c r="L23" s="32"/>
    </row>
    <row r="24" spans="2:12" s="1" customFormat="1" ht="18" hidden="1" customHeight="1">
      <c r="B24" s="32"/>
      <c r="E24" s="25" t="str">
        <f>IF('Rekapitulace stavby'!E20="","",'Rekapitulace stavby'!E20)</f>
        <v xml:space="preserve"> </v>
      </c>
      <c r="I24" s="27" t="s">
        <v>27</v>
      </c>
      <c r="J24" s="25" t="str">
        <f>IF('Rekapitulace stavby'!AN20="","",'Rekapitulace stavby'!AN20)</f>
        <v/>
      </c>
      <c r="L24" s="32"/>
    </row>
    <row r="25" spans="2:12" s="1" customFormat="1" ht="7" hidden="1" customHeight="1">
      <c r="B25" s="32"/>
      <c r="L25" s="32"/>
    </row>
    <row r="26" spans="2:12" s="1" customFormat="1" ht="12" hidden="1" customHeight="1">
      <c r="B26" s="32"/>
      <c r="D26" s="27" t="s">
        <v>34</v>
      </c>
      <c r="L26" s="32"/>
    </row>
    <row r="27" spans="2:12" s="7" customFormat="1" ht="71.25" hidden="1" customHeight="1">
      <c r="B27" s="86"/>
      <c r="E27" s="209" t="s">
        <v>35</v>
      </c>
      <c r="F27" s="209"/>
      <c r="G27" s="209"/>
      <c r="H27" s="209"/>
      <c r="L27" s="86"/>
    </row>
    <row r="28" spans="2:12" s="1" customFormat="1" ht="7" hidden="1" customHeight="1">
      <c r="B28" s="32"/>
      <c r="L28" s="32"/>
    </row>
    <row r="29" spans="2:12" s="1" customFormat="1" ht="7" hidden="1" customHeight="1">
      <c r="B29" s="32"/>
      <c r="D29" s="50"/>
      <c r="E29" s="50"/>
      <c r="F29" s="50"/>
      <c r="G29" s="50"/>
      <c r="H29" s="50"/>
      <c r="I29" s="50"/>
      <c r="J29" s="50"/>
      <c r="K29" s="50"/>
      <c r="L29" s="32"/>
    </row>
    <row r="30" spans="2:12" s="1" customFormat="1" ht="25.4" hidden="1" customHeight="1">
      <c r="B30" s="32"/>
      <c r="D30" s="87" t="s">
        <v>36</v>
      </c>
      <c r="J30" s="63">
        <f>ROUND(J91, 2)</f>
        <v>3276817.01</v>
      </c>
      <c r="L30" s="32"/>
    </row>
    <row r="31" spans="2:12" s="1" customFormat="1" ht="7" hidden="1" customHeight="1">
      <c r="B31" s="32"/>
      <c r="D31" s="50"/>
      <c r="E31" s="50"/>
      <c r="F31" s="50"/>
      <c r="G31" s="50"/>
      <c r="H31" s="50"/>
      <c r="I31" s="50"/>
      <c r="J31" s="50"/>
      <c r="K31" s="50"/>
      <c r="L31" s="32"/>
    </row>
    <row r="32" spans="2:12" s="1" customFormat="1" ht="14.5" hidden="1" customHeight="1">
      <c r="B32" s="32"/>
      <c r="F32" s="35" t="s">
        <v>38</v>
      </c>
      <c r="I32" s="35" t="s">
        <v>37</v>
      </c>
      <c r="J32" s="35" t="s">
        <v>39</v>
      </c>
      <c r="L32" s="32"/>
    </row>
    <row r="33" spans="2:12" s="1" customFormat="1" ht="14.5" hidden="1" customHeight="1">
      <c r="B33" s="32"/>
      <c r="D33" s="52" t="s">
        <v>40</v>
      </c>
      <c r="E33" s="27" t="s">
        <v>41</v>
      </c>
      <c r="F33" s="88">
        <f>ROUND((SUM(BE91:BE401)),  2)</f>
        <v>3276817.01</v>
      </c>
      <c r="I33" s="89">
        <v>0.21</v>
      </c>
      <c r="J33" s="88">
        <f>ROUND(((SUM(BE91:BE401))*I33),  2)</f>
        <v>688131.57</v>
      </c>
      <c r="L33" s="32"/>
    </row>
    <row r="34" spans="2:12" s="1" customFormat="1" ht="14.5" hidden="1" customHeight="1">
      <c r="B34" s="32"/>
      <c r="E34" s="27" t="s">
        <v>42</v>
      </c>
      <c r="F34" s="88">
        <f>ROUND((SUM(BF91:BF401)),  2)</f>
        <v>0</v>
      </c>
      <c r="I34" s="89">
        <v>0.15</v>
      </c>
      <c r="J34" s="88">
        <f>ROUND(((SUM(BF91:BF401))*I34),  2)</f>
        <v>0</v>
      </c>
      <c r="L34" s="32"/>
    </row>
    <row r="35" spans="2:12" s="1" customFormat="1" ht="14.5" hidden="1" customHeight="1">
      <c r="B35" s="32"/>
      <c r="E35" s="27" t="s">
        <v>43</v>
      </c>
      <c r="F35" s="88">
        <f>ROUND((SUM(BG91:BG401)),  2)</f>
        <v>0</v>
      </c>
      <c r="I35" s="89">
        <v>0.21</v>
      </c>
      <c r="J35" s="88">
        <f>0</f>
        <v>0</v>
      </c>
      <c r="L35" s="32"/>
    </row>
    <row r="36" spans="2:12" s="1" customFormat="1" ht="14.5" hidden="1" customHeight="1">
      <c r="B36" s="32"/>
      <c r="E36" s="27" t="s">
        <v>44</v>
      </c>
      <c r="F36" s="88">
        <f>ROUND((SUM(BH91:BH401)),  2)</f>
        <v>0</v>
      </c>
      <c r="I36" s="89">
        <v>0.15</v>
      </c>
      <c r="J36" s="88">
        <f>0</f>
        <v>0</v>
      </c>
      <c r="L36" s="32"/>
    </row>
    <row r="37" spans="2:12" s="1" customFormat="1" ht="14.5" hidden="1" customHeight="1">
      <c r="B37" s="32"/>
      <c r="E37" s="27" t="s">
        <v>45</v>
      </c>
      <c r="F37" s="88">
        <f>ROUND((SUM(BI91:BI401)),  2)</f>
        <v>0</v>
      </c>
      <c r="I37" s="89">
        <v>0</v>
      </c>
      <c r="J37" s="88">
        <f>0</f>
        <v>0</v>
      </c>
      <c r="L37" s="32"/>
    </row>
    <row r="38" spans="2:12" s="1" customFormat="1" ht="7" hidden="1" customHeight="1">
      <c r="B38" s="32"/>
      <c r="L38" s="32"/>
    </row>
    <row r="39" spans="2:12" s="1" customFormat="1" ht="25.4" hidden="1" customHeight="1">
      <c r="B39" s="32"/>
      <c r="C39" s="90"/>
      <c r="D39" s="91" t="s">
        <v>46</v>
      </c>
      <c r="E39" s="54"/>
      <c r="F39" s="54"/>
      <c r="G39" s="92" t="s">
        <v>47</v>
      </c>
      <c r="H39" s="93" t="s">
        <v>48</v>
      </c>
      <c r="I39" s="54"/>
      <c r="J39" s="94">
        <f>SUM(J30:J37)</f>
        <v>3964948.5799999996</v>
      </c>
      <c r="K39" s="95"/>
      <c r="L39" s="32"/>
    </row>
    <row r="40" spans="2:12" s="1" customFormat="1" ht="14.5" hidden="1" customHeight="1">
      <c r="B40" s="41"/>
      <c r="C40" s="42"/>
      <c r="D40" s="42"/>
      <c r="E40" s="42"/>
      <c r="F40" s="42"/>
      <c r="G40" s="42"/>
      <c r="H40" s="42"/>
      <c r="I40" s="42"/>
      <c r="J40" s="42"/>
      <c r="K40" s="42"/>
      <c r="L40" s="32"/>
    </row>
    <row r="41" spans="2:12" hidden="1"/>
    <row r="42" spans="2:12" hidden="1"/>
    <row r="43" spans="2:12" hidden="1"/>
    <row r="44" spans="2:12" s="1" customFormat="1" ht="7" hidden="1" customHeight="1">
      <c r="B44" s="43"/>
      <c r="C44" s="44"/>
      <c r="D44" s="44"/>
      <c r="E44" s="44"/>
      <c r="F44" s="44"/>
      <c r="G44" s="44"/>
      <c r="H44" s="44"/>
      <c r="I44" s="44"/>
      <c r="J44" s="44"/>
      <c r="K44" s="44"/>
      <c r="L44" s="32"/>
    </row>
    <row r="45" spans="2:12" s="1" customFormat="1" ht="25" hidden="1" customHeight="1">
      <c r="B45" s="32"/>
      <c r="C45" s="21" t="s">
        <v>96</v>
      </c>
      <c r="L45" s="32"/>
    </row>
    <row r="46" spans="2:12" s="1" customFormat="1" ht="7" hidden="1" customHeight="1">
      <c r="B46" s="32"/>
      <c r="L46" s="32"/>
    </row>
    <row r="47" spans="2:12" s="1" customFormat="1" ht="12" hidden="1" customHeight="1">
      <c r="B47" s="32"/>
      <c r="C47" s="27" t="s">
        <v>16</v>
      </c>
      <c r="L47" s="32"/>
    </row>
    <row r="48" spans="2:12" s="1" customFormat="1" ht="16.5" hidden="1" customHeight="1">
      <c r="B48" s="32"/>
      <c r="E48" s="232" t="str">
        <f>E7</f>
        <v>Chodník Nová Ves - Malenovice</v>
      </c>
      <c r="F48" s="233"/>
      <c r="G48" s="233"/>
      <c r="H48" s="233"/>
      <c r="L48" s="32"/>
    </row>
    <row r="49" spans="2:47" s="1" customFormat="1" ht="12" hidden="1" customHeight="1">
      <c r="B49" s="32"/>
      <c r="C49" s="27" t="s">
        <v>94</v>
      </c>
      <c r="L49" s="32"/>
    </row>
    <row r="50" spans="2:47" s="1" customFormat="1" ht="30" hidden="1" customHeight="1">
      <c r="B50" s="32"/>
      <c r="E50" s="216" t="str">
        <f>E9</f>
        <v>SO 101b - Chodníky podél komunikace III/48418 - neuznatelné náklady</v>
      </c>
      <c r="F50" s="231"/>
      <c r="G50" s="231"/>
      <c r="H50" s="231"/>
      <c r="L50" s="32"/>
    </row>
    <row r="51" spans="2:47" s="1" customFormat="1" ht="7" hidden="1" customHeight="1">
      <c r="B51" s="32"/>
      <c r="L51" s="32"/>
    </row>
    <row r="52" spans="2:47" s="1" customFormat="1" ht="12" hidden="1" customHeight="1">
      <c r="B52" s="32"/>
      <c r="C52" s="27" t="s">
        <v>20</v>
      </c>
      <c r="F52" s="25" t="str">
        <f>F12</f>
        <v>p.č. 1382/1, 1382/2  a 1382/3</v>
      </c>
      <c r="I52" s="27" t="s">
        <v>22</v>
      </c>
      <c r="J52" s="49" t="str">
        <f>IF(J12="","",J12)</f>
        <v>13. 1. 2025</v>
      </c>
      <c r="L52" s="32"/>
    </row>
    <row r="53" spans="2:47" s="1" customFormat="1" ht="7" hidden="1" customHeight="1">
      <c r="B53" s="32"/>
      <c r="L53" s="32"/>
    </row>
    <row r="54" spans="2:47" s="1" customFormat="1" ht="15.25" hidden="1" customHeight="1">
      <c r="B54" s="32"/>
      <c r="C54" s="27" t="s">
        <v>24</v>
      </c>
      <c r="F54" s="25" t="str">
        <f>E15</f>
        <v>Frýdlant nad Ostravicí, Náměstí 3, 739 11</v>
      </c>
      <c r="I54" s="27" t="s">
        <v>29</v>
      </c>
      <c r="J54" s="30" t="str">
        <f>E21</f>
        <v>VS Projekt s.r.o.</v>
      </c>
      <c r="L54" s="32"/>
    </row>
    <row r="55" spans="2:47" s="1" customFormat="1" ht="15.25" hidden="1" customHeight="1">
      <c r="B55" s="32"/>
      <c r="C55" s="27" t="s">
        <v>28</v>
      </c>
      <c r="F55" s="25" t="str">
        <f>IF(E18="","",E18)</f>
        <v>Verone synergy s.r.o.</v>
      </c>
      <c r="I55" s="27" t="s">
        <v>32</v>
      </c>
      <c r="J55" s="30" t="str">
        <f>E24</f>
        <v xml:space="preserve"> </v>
      </c>
      <c r="L55" s="32"/>
    </row>
    <row r="56" spans="2:47" s="1" customFormat="1" ht="10.4" hidden="1" customHeight="1">
      <c r="B56" s="32"/>
      <c r="L56" s="32"/>
    </row>
    <row r="57" spans="2:47" s="1" customFormat="1" ht="29.25" hidden="1" customHeight="1">
      <c r="B57" s="32"/>
      <c r="C57" s="96" t="s">
        <v>97</v>
      </c>
      <c r="D57" s="90"/>
      <c r="E57" s="90"/>
      <c r="F57" s="90"/>
      <c r="G57" s="90"/>
      <c r="H57" s="90"/>
      <c r="I57" s="90"/>
      <c r="J57" s="97" t="s">
        <v>98</v>
      </c>
      <c r="K57" s="90"/>
      <c r="L57" s="32"/>
    </row>
    <row r="58" spans="2:47" s="1" customFormat="1" ht="10.4" hidden="1" customHeight="1">
      <c r="B58" s="32"/>
      <c r="L58" s="32"/>
    </row>
    <row r="59" spans="2:47" s="1" customFormat="1" ht="22.75" hidden="1" customHeight="1">
      <c r="B59" s="32"/>
      <c r="C59" s="98" t="s">
        <v>68</v>
      </c>
      <c r="J59" s="63">
        <f>J91</f>
        <v>3276817.0100000002</v>
      </c>
      <c r="L59" s="32"/>
      <c r="AU59" s="17" t="s">
        <v>99</v>
      </c>
    </row>
    <row r="60" spans="2:47" s="8" customFormat="1" ht="25" hidden="1" customHeight="1">
      <c r="B60" s="99"/>
      <c r="D60" s="100" t="s">
        <v>100</v>
      </c>
      <c r="E60" s="101"/>
      <c r="F60" s="101"/>
      <c r="G60" s="101"/>
      <c r="H60" s="101"/>
      <c r="I60" s="101"/>
      <c r="J60" s="102">
        <f>J92</f>
        <v>3269817.0100000002</v>
      </c>
      <c r="L60" s="99"/>
    </row>
    <row r="61" spans="2:47" s="9" customFormat="1" ht="20.149999999999999" hidden="1" customHeight="1">
      <c r="B61" s="103"/>
      <c r="D61" s="104" t="s">
        <v>101</v>
      </c>
      <c r="E61" s="105"/>
      <c r="F61" s="105"/>
      <c r="G61" s="105"/>
      <c r="H61" s="105"/>
      <c r="I61" s="105"/>
      <c r="J61" s="106">
        <f>J93</f>
        <v>191280.12</v>
      </c>
      <c r="L61" s="103"/>
    </row>
    <row r="62" spans="2:47" s="9" customFormat="1" ht="20.149999999999999" hidden="1" customHeight="1">
      <c r="B62" s="103"/>
      <c r="D62" s="104" t="s">
        <v>396</v>
      </c>
      <c r="E62" s="105"/>
      <c r="F62" s="105"/>
      <c r="G62" s="105"/>
      <c r="H62" s="105"/>
      <c r="I62" s="105"/>
      <c r="J62" s="106">
        <f>J124</f>
        <v>87989.1</v>
      </c>
      <c r="L62" s="103"/>
    </row>
    <row r="63" spans="2:47" s="9" customFormat="1" ht="20.149999999999999" hidden="1" customHeight="1">
      <c r="B63" s="103"/>
      <c r="D63" s="104" t="s">
        <v>397</v>
      </c>
      <c r="E63" s="105"/>
      <c r="F63" s="105"/>
      <c r="G63" s="105"/>
      <c r="H63" s="105"/>
      <c r="I63" s="105"/>
      <c r="J63" s="106">
        <f>J157</f>
        <v>4480</v>
      </c>
      <c r="L63" s="103"/>
    </row>
    <row r="64" spans="2:47" s="9" customFormat="1" ht="20.149999999999999" hidden="1" customHeight="1">
      <c r="B64" s="103"/>
      <c r="D64" s="104" t="s">
        <v>398</v>
      </c>
      <c r="E64" s="105"/>
      <c r="F64" s="105"/>
      <c r="G64" s="105"/>
      <c r="H64" s="105"/>
      <c r="I64" s="105"/>
      <c r="J64" s="106">
        <f>J166</f>
        <v>68186.399999999994</v>
      </c>
      <c r="L64" s="103"/>
    </row>
    <row r="65" spans="2:12" s="9" customFormat="1" ht="20.149999999999999" hidden="1" customHeight="1">
      <c r="B65" s="103"/>
      <c r="D65" s="104" t="s">
        <v>399</v>
      </c>
      <c r="E65" s="105"/>
      <c r="F65" s="105"/>
      <c r="G65" s="105"/>
      <c r="H65" s="105"/>
      <c r="I65" s="105"/>
      <c r="J65" s="106">
        <f>J176</f>
        <v>42730.5</v>
      </c>
      <c r="L65" s="103"/>
    </row>
    <row r="66" spans="2:12" s="9" customFormat="1" ht="20.149999999999999" hidden="1" customHeight="1">
      <c r="B66" s="103"/>
      <c r="D66" s="104" t="s">
        <v>400</v>
      </c>
      <c r="E66" s="105"/>
      <c r="F66" s="105"/>
      <c r="G66" s="105"/>
      <c r="H66" s="105"/>
      <c r="I66" s="105"/>
      <c r="J66" s="106">
        <f>J190</f>
        <v>977687.76</v>
      </c>
      <c r="L66" s="103"/>
    </row>
    <row r="67" spans="2:12" s="9" customFormat="1" ht="20.149999999999999" hidden="1" customHeight="1">
      <c r="B67" s="103"/>
      <c r="D67" s="104" t="s">
        <v>401</v>
      </c>
      <c r="E67" s="105"/>
      <c r="F67" s="105"/>
      <c r="G67" s="105"/>
      <c r="H67" s="105"/>
      <c r="I67" s="105"/>
      <c r="J67" s="106">
        <f>J249</f>
        <v>1718132.6</v>
      </c>
      <c r="L67" s="103"/>
    </row>
    <row r="68" spans="2:12" s="9" customFormat="1" ht="20.149999999999999" hidden="1" customHeight="1">
      <c r="B68" s="103"/>
      <c r="D68" s="104" t="s">
        <v>103</v>
      </c>
      <c r="E68" s="105"/>
      <c r="F68" s="105"/>
      <c r="G68" s="105"/>
      <c r="H68" s="105"/>
      <c r="I68" s="105"/>
      <c r="J68" s="106">
        <f>J364</f>
        <v>48981.68</v>
      </c>
      <c r="L68" s="103"/>
    </row>
    <row r="69" spans="2:12" s="9" customFormat="1" ht="20.149999999999999" hidden="1" customHeight="1">
      <c r="B69" s="103"/>
      <c r="D69" s="104" t="s">
        <v>402</v>
      </c>
      <c r="E69" s="105"/>
      <c r="F69" s="105"/>
      <c r="G69" s="105"/>
      <c r="H69" s="105"/>
      <c r="I69" s="105"/>
      <c r="J69" s="106">
        <f>J394</f>
        <v>130348.85</v>
      </c>
      <c r="L69" s="103"/>
    </row>
    <row r="70" spans="2:12" s="8" customFormat="1" ht="25" hidden="1" customHeight="1">
      <c r="B70" s="99"/>
      <c r="D70" s="100" t="s">
        <v>403</v>
      </c>
      <c r="E70" s="101"/>
      <c r="F70" s="101"/>
      <c r="G70" s="101"/>
      <c r="H70" s="101"/>
      <c r="I70" s="101"/>
      <c r="J70" s="102">
        <f>J397</f>
        <v>7000</v>
      </c>
      <c r="L70" s="99"/>
    </row>
    <row r="71" spans="2:12" s="9" customFormat="1" ht="20.149999999999999" hidden="1" customHeight="1">
      <c r="B71" s="103"/>
      <c r="D71" s="104" t="s">
        <v>404</v>
      </c>
      <c r="E71" s="105"/>
      <c r="F71" s="105"/>
      <c r="G71" s="105"/>
      <c r="H71" s="105"/>
      <c r="I71" s="105"/>
      <c r="J71" s="106">
        <f>J398</f>
        <v>7000</v>
      </c>
      <c r="L71" s="103"/>
    </row>
    <row r="72" spans="2:12" s="1" customFormat="1" ht="21.75" hidden="1" customHeight="1">
      <c r="B72" s="32"/>
      <c r="L72" s="32"/>
    </row>
    <row r="73" spans="2:12" s="1" customFormat="1" ht="7" hidden="1" customHeight="1">
      <c r="B73" s="41"/>
      <c r="C73" s="42"/>
      <c r="D73" s="42"/>
      <c r="E73" s="42"/>
      <c r="F73" s="42"/>
      <c r="G73" s="42"/>
      <c r="H73" s="42"/>
      <c r="I73" s="42"/>
      <c r="J73" s="42"/>
      <c r="K73" s="42"/>
      <c r="L73" s="32"/>
    </row>
    <row r="74" spans="2:12" hidden="1"/>
    <row r="75" spans="2:12" hidden="1"/>
    <row r="76" spans="2:12" hidden="1"/>
    <row r="77" spans="2:12" s="1" customFormat="1" ht="7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2"/>
    </row>
    <row r="78" spans="2:12" s="1" customFormat="1" ht="25" customHeight="1">
      <c r="B78" s="32"/>
      <c r="C78" s="21" t="s">
        <v>104</v>
      </c>
      <c r="L78" s="32"/>
    </row>
    <row r="79" spans="2:12" s="1" customFormat="1" ht="7" customHeight="1">
      <c r="B79" s="32"/>
      <c r="L79" s="32"/>
    </row>
    <row r="80" spans="2:12" s="1" customFormat="1" ht="12" customHeight="1">
      <c r="B80" s="32"/>
      <c r="C80" s="27" t="s">
        <v>16</v>
      </c>
      <c r="L80" s="32"/>
    </row>
    <row r="81" spans="2:65" s="1" customFormat="1" ht="16.5" customHeight="1">
      <c r="B81" s="32"/>
      <c r="E81" s="232" t="str">
        <f>E7</f>
        <v>Chodník Nová Ves - Malenovice</v>
      </c>
      <c r="F81" s="233"/>
      <c r="G81" s="233"/>
      <c r="H81" s="233"/>
      <c r="L81" s="32"/>
    </row>
    <row r="82" spans="2:65" s="1" customFormat="1" ht="12" customHeight="1">
      <c r="B82" s="32"/>
      <c r="C82" s="27" t="s">
        <v>94</v>
      </c>
      <c r="L82" s="32"/>
    </row>
    <row r="83" spans="2:65" s="1" customFormat="1" ht="30" customHeight="1">
      <c r="B83" s="32"/>
      <c r="E83" s="216" t="str">
        <f>E9</f>
        <v>SO 101b - Chodníky podél komunikace III/48418 - neuznatelné náklady</v>
      </c>
      <c r="F83" s="231"/>
      <c r="G83" s="231"/>
      <c r="H83" s="231"/>
      <c r="L83" s="32"/>
    </row>
    <row r="84" spans="2:65" s="1" customFormat="1" ht="7" customHeight="1">
      <c r="B84" s="32"/>
      <c r="L84" s="32"/>
    </row>
    <row r="85" spans="2:65" s="1" customFormat="1" ht="12" customHeight="1">
      <c r="B85" s="32"/>
      <c r="C85" s="27" t="s">
        <v>20</v>
      </c>
      <c r="F85" s="25" t="str">
        <f>F12</f>
        <v>p.č. 1382/1, 1382/2  a 1382/3</v>
      </c>
      <c r="I85" s="27" t="s">
        <v>22</v>
      </c>
      <c r="J85" s="49" t="str">
        <f>IF(J12="","",J12)</f>
        <v>13. 1. 2025</v>
      </c>
      <c r="L85" s="32"/>
    </row>
    <row r="86" spans="2:65" s="1" customFormat="1" ht="7" customHeight="1">
      <c r="B86" s="32"/>
      <c r="L86" s="32"/>
    </row>
    <row r="87" spans="2:65" s="1" customFormat="1" ht="15.25" customHeight="1">
      <c r="B87" s="32"/>
      <c r="C87" s="27" t="s">
        <v>24</v>
      </c>
      <c r="F87" s="25" t="str">
        <f>E15</f>
        <v>Frýdlant nad Ostravicí, Náměstí 3, 739 11</v>
      </c>
      <c r="I87" s="27" t="s">
        <v>29</v>
      </c>
      <c r="J87" s="30" t="str">
        <f>E21</f>
        <v>VS Projekt s.r.o.</v>
      </c>
      <c r="L87" s="32"/>
    </row>
    <row r="88" spans="2:65" s="1" customFormat="1" ht="15.25" customHeight="1">
      <c r="B88" s="32"/>
      <c r="C88" s="27" t="s">
        <v>28</v>
      </c>
      <c r="F88" s="25" t="str">
        <f>IF(E18="","",E18)</f>
        <v>Verone synergy s.r.o.</v>
      </c>
      <c r="I88" s="27" t="s">
        <v>32</v>
      </c>
      <c r="J88" s="30" t="str">
        <f>E24</f>
        <v xml:space="preserve"> </v>
      </c>
      <c r="L88" s="32"/>
    </row>
    <row r="89" spans="2:65" s="1" customFormat="1" ht="10.4" customHeight="1">
      <c r="B89" s="32"/>
      <c r="L89" s="32"/>
    </row>
    <row r="90" spans="2:65" s="10" customFormat="1" ht="29.25" customHeight="1">
      <c r="B90" s="107"/>
      <c r="C90" s="108" t="s">
        <v>105</v>
      </c>
      <c r="D90" s="109" t="s">
        <v>55</v>
      </c>
      <c r="E90" s="109" t="s">
        <v>51</v>
      </c>
      <c r="F90" s="109" t="s">
        <v>52</v>
      </c>
      <c r="G90" s="109" t="s">
        <v>106</v>
      </c>
      <c r="H90" s="109" t="s">
        <v>107</v>
      </c>
      <c r="I90" s="109" t="s">
        <v>108</v>
      </c>
      <c r="J90" s="109" t="s">
        <v>98</v>
      </c>
      <c r="K90" s="110" t="s">
        <v>109</v>
      </c>
      <c r="L90" s="107"/>
      <c r="M90" s="56" t="s">
        <v>3</v>
      </c>
      <c r="N90" s="57" t="s">
        <v>40</v>
      </c>
      <c r="O90" s="57" t="s">
        <v>110</v>
      </c>
      <c r="P90" s="57" t="s">
        <v>111</v>
      </c>
      <c r="Q90" s="57" t="s">
        <v>112</v>
      </c>
      <c r="R90" s="57" t="s">
        <v>113</v>
      </c>
      <c r="S90" s="57" t="s">
        <v>114</v>
      </c>
      <c r="T90" s="58" t="s">
        <v>115</v>
      </c>
    </row>
    <row r="91" spans="2:65" s="1" customFormat="1" ht="22.75" customHeight="1">
      <c r="B91" s="32"/>
      <c r="C91" s="61" t="s">
        <v>116</v>
      </c>
      <c r="J91" s="111">
        <f>BK91</f>
        <v>3276817.0100000002</v>
      </c>
      <c r="L91" s="32"/>
      <c r="M91" s="59"/>
      <c r="N91" s="50"/>
      <c r="O91" s="50"/>
      <c r="P91" s="112">
        <f>P92+P397</f>
        <v>0</v>
      </c>
      <c r="Q91" s="50"/>
      <c r="R91" s="112">
        <f>R92+R397</f>
        <v>546.55624429000022</v>
      </c>
      <c r="S91" s="50"/>
      <c r="T91" s="113">
        <f>T92+T397</f>
        <v>165.52599999999998</v>
      </c>
      <c r="AT91" s="17" t="s">
        <v>69</v>
      </c>
      <c r="AU91" s="17" t="s">
        <v>99</v>
      </c>
      <c r="BK91" s="114">
        <f>BK92+BK397</f>
        <v>3276817.0100000002</v>
      </c>
    </row>
    <row r="92" spans="2:65" s="11" customFormat="1" ht="26.15" customHeight="1">
      <c r="B92" s="115"/>
      <c r="D92" s="116" t="s">
        <v>69</v>
      </c>
      <c r="E92" s="117" t="s">
        <v>117</v>
      </c>
      <c r="F92" s="117" t="s">
        <v>118</v>
      </c>
      <c r="I92" s="118"/>
      <c r="J92" s="119">
        <f>BK92</f>
        <v>3269817.0100000002</v>
      </c>
      <c r="L92" s="115"/>
      <c r="M92" s="120"/>
      <c r="P92" s="121">
        <f>P93+P124+P157+P166+P176+P190+P249+P364+P394</f>
        <v>0</v>
      </c>
      <c r="R92" s="121">
        <f>R93+R124+R157+R166+R176+R190+R249+R364+R394</f>
        <v>546.55624429000022</v>
      </c>
      <c r="T92" s="122">
        <f>T93+T124+T157+T166+T176+T190+T249+T364+T394</f>
        <v>165.52599999999998</v>
      </c>
      <c r="AR92" s="116" t="s">
        <v>78</v>
      </c>
      <c r="AT92" s="123" t="s">
        <v>69</v>
      </c>
      <c r="AU92" s="123" t="s">
        <v>70</v>
      </c>
      <c r="AY92" s="116" t="s">
        <v>119</v>
      </c>
      <c r="BK92" s="124">
        <f>BK93+BK124+BK157+BK166+BK176+BK190+BK249+BK364+BK394</f>
        <v>3269817.0100000002</v>
      </c>
    </row>
    <row r="93" spans="2:65" s="11" customFormat="1" ht="22.75" customHeight="1">
      <c r="B93" s="115"/>
      <c r="D93" s="116" t="s">
        <v>69</v>
      </c>
      <c r="E93" s="125" t="s">
        <v>78</v>
      </c>
      <c r="F93" s="125" t="s">
        <v>120</v>
      </c>
      <c r="I93" s="118"/>
      <c r="J93" s="126">
        <f>BK93</f>
        <v>191280.12</v>
      </c>
      <c r="L93" s="115"/>
      <c r="M93" s="120"/>
      <c r="P93" s="121">
        <f>SUM(P94:P123)</f>
        <v>0</v>
      </c>
      <c r="R93" s="121">
        <f>SUM(R94:R123)</f>
        <v>92.011499999999998</v>
      </c>
      <c r="T93" s="122">
        <f>SUM(T94:T123)</f>
        <v>0</v>
      </c>
      <c r="AR93" s="116" t="s">
        <v>78</v>
      </c>
      <c r="AT93" s="123" t="s">
        <v>69</v>
      </c>
      <c r="AU93" s="123" t="s">
        <v>78</v>
      </c>
      <c r="AY93" s="116" t="s">
        <v>119</v>
      </c>
      <c r="BK93" s="124">
        <f>SUM(BK94:BK123)</f>
        <v>191280.12</v>
      </c>
    </row>
    <row r="94" spans="2:65" s="1" customFormat="1" ht="44.25" customHeight="1">
      <c r="B94" s="127"/>
      <c r="C94" s="128" t="s">
        <v>78</v>
      </c>
      <c r="D94" s="128" t="s">
        <v>121</v>
      </c>
      <c r="E94" s="129" t="s">
        <v>405</v>
      </c>
      <c r="F94" s="130" t="s">
        <v>406</v>
      </c>
      <c r="G94" s="131" t="s">
        <v>261</v>
      </c>
      <c r="H94" s="132">
        <v>1633.8779999999999</v>
      </c>
      <c r="I94" s="133">
        <v>40</v>
      </c>
      <c r="J94" s="134">
        <f>ROUND(I94*H94,2)</f>
        <v>65355.12</v>
      </c>
      <c r="K94" s="130" t="s">
        <v>125</v>
      </c>
      <c r="L94" s="32"/>
      <c r="M94" s="135" t="s">
        <v>3</v>
      </c>
      <c r="N94" s="136" t="s">
        <v>41</v>
      </c>
      <c r="P94" s="137">
        <f>O94*H94</f>
        <v>0</v>
      </c>
      <c r="Q94" s="137">
        <v>0</v>
      </c>
      <c r="R94" s="137">
        <f>Q94*H94</f>
        <v>0</v>
      </c>
      <c r="S94" s="137">
        <v>0</v>
      </c>
      <c r="T94" s="138">
        <f>S94*H94</f>
        <v>0</v>
      </c>
      <c r="AR94" s="139" t="s">
        <v>126</v>
      </c>
      <c r="AT94" s="139" t="s">
        <v>121</v>
      </c>
      <c r="AU94" s="139" t="s">
        <v>80</v>
      </c>
      <c r="AY94" s="17" t="s">
        <v>119</v>
      </c>
      <c r="BE94" s="140">
        <f>IF(N94="základní",J94,0)</f>
        <v>65355.12</v>
      </c>
      <c r="BF94" s="140">
        <f>IF(N94="snížená",J94,0)</f>
        <v>0</v>
      </c>
      <c r="BG94" s="140">
        <f>IF(N94="zákl. přenesená",J94,0)</f>
        <v>0</v>
      </c>
      <c r="BH94" s="140">
        <f>IF(N94="sníž. přenesená",J94,0)</f>
        <v>0</v>
      </c>
      <c r="BI94" s="140">
        <f>IF(N94="nulová",J94,0)</f>
        <v>0</v>
      </c>
      <c r="BJ94" s="17" t="s">
        <v>78</v>
      </c>
      <c r="BK94" s="140">
        <f>ROUND(I94*H94,2)</f>
        <v>65355.12</v>
      </c>
      <c r="BL94" s="17" t="s">
        <v>126</v>
      </c>
      <c r="BM94" s="139" t="s">
        <v>407</v>
      </c>
    </row>
    <row r="95" spans="2:65" s="1" customFormat="1">
      <c r="B95" s="32"/>
      <c r="D95" s="141" t="s">
        <v>128</v>
      </c>
      <c r="F95" s="142" t="s">
        <v>408</v>
      </c>
      <c r="I95" s="143"/>
      <c r="L95" s="32"/>
      <c r="M95" s="144"/>
      <c r="T95" s="53"/>
      <c r="AT95" s="17" t="s">
        <v>128</v>
      </c>
      <c r="AU95" s="17" t="s">
        <v>80</v>
      </c>
    </row>
    <row r="96" spans="2:65" s="13" customFormat="1">
      <c r="B96" s="152"/>
      <c r="D96" s="146" t="s">
        <v>130</v>
      </c>
      <c r="E96" s="153" t="s">
        <v>3</v>
      </c>
      <c r="F96" s="154" t="s">
        <v>409</v>
      </c>
      <c r="H96" s="155">
        <v>1633.8779999999999</v>
      </c>
      <c r="I96" s="156"/>
      <c r="L96" s="152"/>
      <c r="M96" s="157"/>
      <c r="T96" s="158"/>
      <c r="AT96" s="153" t="s">
        <v>130</v>
      </c>
      <c r="AU96" s="153" t="s">
        <v>80</v>
      </c>
      <c r="AV96" s="13" t="s">
        <v>80</v>
      </c>
      <c r="AW96" s="13" t="s">
        <v>31</v>
      </c>
      <c r="AX96" s="13" t="s">
        <v>70</v>
      </c>
      <c r="AY96" s="153" t="s">
        <v>119</v>
      </c>
    </row>
    <row r="97" spans="2:65" s="14" customFormat="1">
      <c r="B97" s="159"/>
      <c r="D97" s="146" t="s">
        <v>130</v>
      </c>
      <c r="E97" s="160" t="s">
        <v>3</v>
      </c>
      <c r="F97" s="161" t="s">
        <v>132</v>
      </c>
      <c r="H97" s="162">
        <v>1633.8779999999999</v>
      </c>
      <c r="I97" s="163"/>
      <c r="L97" s="159"/>
      <c r="M97" s="164"/>
      <c r="T97" s="165"/>
      <c r="AT97" s="160" t="s">
        <v>130</v>
      </c>
      <c r="AU97" s="160" t="s">
        <v>80</v>
      </c>
      <c r="AV97" s="14" t="s">
        <v>126</v>
      </c>
      <c r="AW97" s="14" t="s">
        <v>31</v>
      </c>
      <c r="AX97" s="14" t="s">
        <v>78</v>
      </c>
      <c r="AY97" s="160" t="s">
        <v>119</v>
      </c>
    </row>
    <row r="98" spans="2:65" s="1" customFormat="1" ht="37.75" customHeight="1">
      <c r="B98" s="127"/>
      <c r="C98" s="128" t="s">
        <v>80</v>
      </c>
      <c r="D98" s="128" t="s">
        <v>121</v>
      </c>
      <c r="E98" s="129" t="s">
        <v>410</v>
      </c>
      <c r="F98" s="130" t="s">
        <v>411</v>
      </c>
      <c r="G98" s="131" t="s">
        <v>135</v>
      </c>
      <c r="H98" s="132">
        <v>575</v>
      </c>
      <c r="I98" s="133">
        <v>80</v>
      </c>
      <c r="J98" s="134">
        <f>ROUND(I98*H98,2)</f>
        <v>46000</v>
      </c>
      <c r="K98" s="130" t="s">
        <v>125</v>
      </c>
      <c r="L98" s="32"/>
      <c r="M98" s="135" t="s">
        <v>3</v>
      </c>
      <c r="N98" s="136" t="s">
        <v>41</v>
      </c>
      <c r="P98" s="137">
        <f>O98*H98</f>
        <v>0</v>
      </c>
      <c r="Q98" s="137">
        <v>0</v>
      </c>
      <c r="R98" s="137">
        <f>Q98*H98</f>
        <v>0</v>
      </c>
      <c r="S98" s="137">
        <v>0</v>
      </c>
      <c r="T98" s="138">
        <f>S98*H98</f>
        <v>0</v>
      </c>
      <c r="AR98" s="139" t="s">
        <v>126</v>
      </c>
      <c r="AT98" s="139" t="s">
        <v>121</v>
      </c>
      <c r="AU98" s="139" t="s">
        <v>80</v>
      </c>
      <c r="AY98" s="17" t="s">
        <v>119</v>
      </c>
      <c r="BE98" s="140">
        <f>IF(N98="základní",J98,0)</f>
        <v>46000</v>
      </c>
      <c r="BF98" s="140">
        <f>IF(N98="snížená",J98,0)</f>
        <v>0</v>
      </c>
      <c r="BG98" s="140">
        <f>IF(N98="zákl. přenesená",J98,0)</f>
        <v>0</v>
      </c>
      <c r="BH98" s="140">
        <f>IF(N98="sníž. přenesená",J98,0)</f>
        <v>0</v>
      </c>
      <c r="BI98" s="140">
        <f>IF(N98="nulová",J98,0)</f>
        <v>0</v>
      </c>
      <c r="BJ98" s="17" t="s">
        <v>78</v>
      </c>
      <c r="BK98" s="140">
        <f>ROUND(I98*H98,2)</f>
        <v>46000</v>
      </c>
      <c r="BL98" s="17" t="s">
        <v>126</v>
      </c>
      <c r="BM98" s="139" t="s">
        <v>412</v>
      </c>
    </row>
    <row r="99" spans="2:65" s="1" customFormat="1">
      <c r="B99" s="32"/>
      <c r="D99" s="141" t="s">
        <v>128</v>
      </c>
      <c r="F99" s="142" t="s">
        <v>413</v>
      </c>
      <c r="I99" s="143"/>
      <c r="L99" s="32"/>
      <c r="M99" s="144"/>
      <c r="T99" s="53"/>
      <c r="AT99" s="17" t="s">
        <v>128</v>
      </c>
      <c r="AU99" s="17" t="s">
        <v>80</v>
      </c>
    </row>
    <row r="100" spans="2:65" s="12" customFormat="1">
      <c r="B100" s="145"/>
      <c r="D100" s="146" t="s">
        <v>130</v>
      </c>
      <c r="E100" s="147" t="s">
        <v>3</v>
      </c>
      <c r="F100" s="148" t="s">
        <v>131</v>
      </c>
      <c r="H100" s="147" t="s">
        <v>3</v>
      </c>
      <c r="I100" s="149"/>
      <c r="L100" s="145"/>
      <c r="M100" s="150"/>
      <c r="T100" s="151"/>
      <c r="AT100" s="147" t="s">
        <v>130</v>
      </c>
      <c r="AU100" s="147" t="s">
        <v>80</v>
      </c>
      <c r="AV100" s="12" t="s">
        <v>78</v>
      </c>
      <c r="AW100" s="12" t="s">
        <v>31</v>
      </c>
      <c r="AX100" s="12" t="s">
        <v>70</v>
      </c>
      <c r="AY100" s="147" t="s">
        <v>119</v>
      </c>
    </row>
    <row r="101" spans="2:65" s="13" customFormat="1">
      <c r="B101" s="152"/>
      <c r="D101" s="146" t="s">
        <v>130</v>
      </c>
      <c r="E101" s="153" t="s">
        <v>3</v>
      </c>
      <c r="F101" s="154" t="s">
        <v>304</v>
      </c>
      <c r="H101" s="155">
        <v>575</v>
      </c>
      <c r="I101" s="156"/>
      <c r="L101" s="152"/>
      <c r="M101" s="157"/>
      <c r="T101" s="158"/>
      <c r="AT101" s="153" t="s">
        <v>130</v>
      </c>
      <c r="AU101" s="153" t="s">
        <v>80</v>
      </c>
      <c r="AV101" s="13" t="s">
        <v>80</v>
      </c>
      <c r="AW101" s="13" t="s">
        <v>31</v>
      </c>
      <c r="AX101" s="13" t="s">
        <v>70</v>
      </c>
      <c r="AY101" s="153" t="s">
        <v>119</v>
      </c>
    </row>
    <row r="102" spans="2:65" s="14" customFormat="1">
      <c r="B102" s="159"/>
      <c r="D102" s="146" t="s">
        <v>130</v>
      </c>
      <c r="E102" s="160" t="s">
        <v>3</v>
      </c>
      <c r="F102" s="161" t="s">
        <v>132</v>
      </c>
      <c r="H102" s="162">
        <v>575</v>
      </c>
      <c r="I102" s="163"/>
      <c r="L102" s="159"/>
      <c r="M102" s="164"/>
      <c r="T102" s="165"/>
      <c r="AT102" s="160" t="s">
        <v>130</v>
      </c>
      <c r="AU102" s="160" t="s">
        <v>80</v>
      </c>
      <c r="AV102" s="14" t="s">
        <v>126</v>
      </c>
      <c r="AW102" s="14" t="s">
        <v>31</v>
      </c>
      <c r="AX102" s="14" t="s">
        <v>78</v>
      </c>
      <c r="AY102" s="160" t="s">
        <v>119</v>
      </c>
    </row>
    <row r="103" spans="2:65" s="1" customFormat="1" ht="16.5" customHeight="1">
      <c r="B103" s="127"/>
      <c r="C103" s="173" t="s">
        <v>138</v>
      </c>
      <c r="D103" s="173" t="s">
        <v>258</v>
      </c>
      <c r="E103" s="174" t="s">
        <v>414</v>
      </c>
      <c r="F103" s="175" t="s">
        <v>415</v>
      </c>
      <c r="G103" s="176" t="s">
        <v>261</v>
      </c>
      <c r="H103" s="177">
        <v>92</v>
      </c>
      <c r="I103" s="178">
        <v>500</v>
      </c>
      <c r="J103" s="179">
        <f>ROUND(I103*H103,2)</f>
        <v>46000</v>
      </c>
      <c r="K103" s="175" t="s">
        <v>125</v>
      </c>
      <c r="L103" s="180"/>
      <c r="M103" s="181" t="s">
        <v>3</v>
      </c>
      <c r="N103" s="182" t="s">
        <v>41</v>
      </c>
      <c r="P103" s="137">
        <f>O103*H103</f>
        <v>0</v>
      </c>
      <c r="Q103" s="137">
        <v>1</v>
      </c>
      <c r="R103" s="137">
        <f>Q103*H103</f>
        <v>92</v>
      </c>
      <c r="S103" s="137">
        <v>0</v>
      </c>
      <c r="T103" s="138">
        <f>S103*H103</f>
        <v>0</v>
      </c>
      <c r="AR103" s="139" t="s">
        <v>167</v>
      </c>
      <c r="AT103" s="139" t="s">
        <v>258</v>
      </c>
      <c r="AU103" s="139" t="s">
        <v>80</v>
      </c>
      <c r="AY103" s="17" t="s">
        <v>119</v>
      </c>
      <c r="BE103" s="140">
        <f>IF(N103="základní",J103,0)</f>
        <v>46000</v>
      </c>
      <c r="BF103" s="140">
        <f>IF(N103="snížená",J103,0)</f>
        <v>0</v>
      </c>
      <c r="BG103" s="140">
        <f>IF(N103="zákl. přenesená",J103,0)</f>
        <v>0</v>
      </c>
      <c r="BH103" s="140">
        <f>IF(N103="sníž. přenesená",J103,0)</f>
        <v>0</v>
      </c>
      <c r="BI103" s="140">
        <f>IF(N103="nulová",J103,0)</f>
        <v>0</v>
      </c>
      <c r="BJ103" s="17" t="s">
        <v>78</v>
      </c>
      <c r="BK103" s="140">
        <f>ROUND(I103*H103,2)</f>
        <v>46000</v>
      </c>
      <c r="BL103" s="17" t="s">
        <v>126</v>
      </c>
      <c r="BM103" s="139" t="s">
        <v>416</v>
      </c>
    </row>
    <row r="104" spans="2:65" s="12" customFormat="1" ht="20">
      <c r="B104" s="145"/>
      <c r="D104" s="146" t="s">
        <v>130</v>
      </c>
      <c r="E104" s="147" t="s">
        <v>3</v>
      </c>
      <c r="F104" s="148" t="s">
        <v>417</v>
      </c>
      <c r="H104" s="147" t="s">
        <v>3</v>
      </c>
      <c r="I104" s="149"/>
      <c r="L104" s="145"/>
      <c r="M104" s="150"/>
      <c r="T104" s="151"/>
      <c r="AT104" s="147" t="s">
        <v>130</v>
      </c>
      <c r="AU104" s="147" t="s">
        <v>80</v>
      </c>
      <c r="AV104" s="12" t="s">
        <v>78</v>
      </c>
      <c r="AW104" s="12" t="s">
        <v>31</v>
      </c>
      <c r="AX104" s="12" t="s">
        <v>70</v>
      </c>
      <c r="AY104" s="147" t="s">
        <v>119</v>
      </c>
    </row>
    <row r="105" spans="2:65" s="13" customFormat="1">
      <c r="B105" s="152"/>
      <c r="D105" s="146" t="s">
        <v>130</v>
      </c>
      <c r="E105" s="153" t="s">
        <v>3</v>
      </c>
      <c r="F105" s="154" t="s">
        <v>418</v>
      </c>
      <c r="H105" s="155">
        <v>92</v>
      </c>
      <c r="I105" s="156"/>
      <c r="L105" s="152"/>
      <c r="M105" s="157"/>
      <c r="T105" s="158"/>
      <c r="AT105" s="153" t="s">
        <v>130</v>
      </c>
      <c r="AU105" s="153" t="s">
        <v>80</v>
      </c>
      <c r="AV105" s="13" t="s">
        <v>80</v>
      </c>
      <c r="AW105" s="13" t="s">
        <v>31</v>
      </c>
      <c r="AX105" s="13" t="s">
        <v>70</v>
      </c>
      <c r="AY105" s="153" t="s">
        <v>119</v>
      </c>
    </row>
    <row r="106" spans="2:65" s="14" customFormat="1">
      <c r="B106" s="159"/>
      <c r="D106" s="146" t="s">
        <v>130</v>
      </c>
      <c r="E106" s="160" t="s">
        <v>3</v>
      </c>
      <c r="F106" s="161" t="s">
        <v>132</v>
      </c>
      <c r="H106" s="162">
        <v>92</v>
      </c>
      <c r="I106" s="163"/>
      <c r="L106" s="159"/>
      <c r="M106" s="164"/>
      <c r="T106" s="165"/>
      <c r="AT106" s="160" t="s">
        <v>130</v>
      </c>
      <c r="AU106" s="160" t="s">
        <v>80</v>
      </c>
      <c r="AV106" s="14" t="s">
        <v>126</v>
      </c>
      <c r="AW106" s="14" t="s">
        <v>31</v>
      </c>
      <c r="AX106" s="14" t="s">
        <v>78</v>
      </c>
      <c r="AY106" s="160" t="s">
        <v>119</v>
      </c>
    </row>
    <row r="107" spans="2:65" s="1" customFormat="1" ht="21.75" customHeight="1">
      <c r="B107" s="127"/>
      <c r="C107" s="128" t="s">
        <v>126</v>
      </c>
      <c r="D107" s="128" t="s">
        <v>121</v>
      </c>
      <c r="E107" s="129" t="s">
        <v>419</v>
      </c>
      <c r="F107" s="130" t="s">
        <v>420</v>
      </c>
      <c r="G107" s="131" t="s">
        <v>135</v>
      </c>
      <c r="H107" s="132">
        <v>575</v>
      </c>
      <c r="I107" s="133">
        <v>5</v>
      </c>
      <c r="J107" s="134">
        <f>ROUND(I107*H107,2)</f>
        <v>2875</v>
      </c>
      <c r="K107" s="130" t="s">
        <v>125</v>
      </c>
      <c r="L107" s="32"/>
      <c r="M107" s="135" t="s">
        <v>3</v>
      </c>
      <c r="N107" s="136" t="s">
        <v>41</v>
      </c>
      <c r="P107" s="137">
        <f>O107*H107</f>
        <v>0</v>
      </c>
      <c r="Q107" s="137">
        <v>0</v>
      </c>
      <c r="R107" s="137">
        <f>Q107*H107</f>
        <v>0</v>
      </c>
      <c r="S107" s="137">
        <v>0</v>
      </c>
      <c r="T107" s="138">
        <f>S107*H107</f>
        <v>0</v>
      </c>
      <c r="AR107" s="139" t="s">
        <v>126</v>
      </c>
      <c r="AT107" s="139" t="s">
        <v>121</v>
      </c>
      <c r="AU107" s="139" t="s">
        <v>80</v>
      </c>
      <c r="AY107" s="17" t="s">
        <v>119</v>
      </c>
      <c r="BE107" s="140">
        <f>IF(N107="základní",J107,0)</f>
        <v>2875</v>
      </c>
      <c r="BF107" s="140">
        <f>IF(N107="snížená",J107,0)</f>
        <v>0</v>
      </c>
      <c r="BG107" s="140">
        <f>IF(N107="zákl. přenesená",J107,0)</f>
        <v>0</v>
      </c>
      <c r="BH107" s="140">
        <f>IF(N107="sníž. přenesená",J107,0)</f>
        <v>0</v>
      </c>
      <c r="BI107" s="140">
        <f>IF(N107="nulová",J107,0)</f>
        <v>0</v>
      </c>
      <c r="BJ107" s="17" t="s">
        <v>78</v>
      </c>
      <c r="BK107" s="140">
        <f>ROUND(I107*H107,2)</f>
        <v>2875</v>
      </c>
      <c r="BL107" s="17" t="s">
        <v>126</v>
      </c>
      <c r="BM107" s="139" t="s">
        <v>421</v>
      </c>
    </row>
    <row r="108" spans="2:65" s="1" customFormat="1">
      <c r="B108" s="32"/>
      <c r="D108" s="141" t="s">
        <v>128</v>
      </c>
      <c r="F108" s="142" t="s">
        <v>422</v>
      </c>
      <c r="I108" s="143"/>
      <c r="L108" s="32"/>
      <c r="M108" s="144"/>
      <c r="T108" s="53"/>
      <c r="AT108" s="17" t="s">
        <v>128</v>
      </c>
      <c r="AU108" s="17" t="s">
        <v>80</v>
      </c>
    </row>
    <row r="109" spans="2:65" s="12" customFormat="1">
      <c r="B109" s="145"/>
      <c r="D109" s="146" t="s">
        <v>130</v>
      </c>
      <c r="E109" s="147" t="s">
        <v>3</v>
      </c>
      <c r="F109" s="148" t="s">
        <v>131</v>
      </c>
      <c r="H109" s="147" t="s">
        <v>3</v>
      </c>
      <c r="I109" s="149"/>
      <c r="L109" s="145"/>
      <c r="M109" s="150"/>
      <c r="T109" s="151"/>
      <c r="AT109" s="147" t="s">
        <v>130</v>
      </c>
      <c r="AU109" s="147" t="s">
        <v>80</v>
      </c>
      <c r="AV109" s="12" t="s">
        <v>78</v>
      </c>
      <c r="AW109" s="12" t="s">
        <v>31</v>
      </c>
      <c r="AX109" s="12" t="s">
        <v>70</v>
      </c>
      <c r="AY109" s="147" t="s">
        <v>119</v>
      </c>
    </row>
    <row r="110" spans="2:65" s="13" customFormat="1">
      <c r="B110" s="152"/>
      <c r="D110" s="146" t="s">
        <v>130</v>
      </c>
      <c r="E110" s="153" t="s">
        <v>3</v>
      </c>
      <c r="F110" s="154" t="s">
        <v>304</v>
      </c>
      <c r="H110" s="155">
        <v>575</v>
      </c>
      <c r="I110" s="156"/>
      <c r="L110" s="152"/>
      <c r="M110" s="157"/>
      <c r="T110" s="158"/>
      <c r="AT110" s="153" t="s">
        <v>130</v>
      </c>
      <c r="AU110" s="153" t="s">
        <v>80</v>
      </c>
      <c r="AV110" s="13" t="s">
        <v>80</v>
      </c>
      <c r="AW110" s="13" t="s">
        <v>31</v>
      </c>
      <c r="AX110" s="13" t="s">
        <v>70</v>
      </c>
      <c r="AY110" s="153" t="s">
        <v>119</v>
      </c>
    </row>
    <row r="111" spans="2:65" s="14" customFormat="1">
      <c r="B111" s="159"/>
      <c r="D111" s="146" t="s">
        <v>130</v>
      </c>
      <c r="E111" s="160" t="s">
        <v>3</v>
      </c>
      <c r="F111" s="161" t="s">
        <v>132</v>
      </c>
      <c r="H111" s="162">
        <v>575</v>
      </c>
      <c r="I111" s="163"/>
      <c r="L111" s="159"/>
      <c r="M111" s="164"/>
      <c r="T111" s="165"/>
      <c r="AT111" s="160" t="s">
        <v>130</v>
      </c>
      <c r="AU111" s="160" t="s">
        <v>80</v>
      </c>
      <c r="AV111" s="14" t="s">
        <v>126</v>
      </c>
      <c r="AW111" s="14" t="s">
        <v>31</v>
      </c>
      <c r="AX111" s="14" t="s">
        <v>78</v>
      </c>
      <c r="AY111" s="160" t="s">
        <v>119</v>
      </c>
    </row>
    <row r="112" spans="2:65" s="1" customFormat="1" ht="21.75" customHeight="1">
      <c r="B112" s="127"/>
      <c r="C112" s="128" t="s">
        <v>149</v>
      </c>
      <c r="D112" s="128" t="s">
        <v>121</v>
      </c>
      <c r="E112" s="129" t="s">
        <v>423</v>
      </c>
      <c r="F112" s="130" t="s">
        <v>424</v>
      </c>
      <c r="G112" s="131" t="s">
        <v>135</v>
      </c>
      <c r="H112" s="132">
        <v>1150</v>
      </c>
      <c r="I112" s="133">
        <v>5</v>
      </c>
      <c r="J112" s="134">
        <f>ROUND(I112*H112,2)</f>
        <v>5750</v>
      </c>
      <c r="K112" s="130" t="s">
        <v>125</v>
      </c>
      <c r="L112" s="32"/>
      <c r="M112" s="135" t="s">
        <v>3</v>
      </c>
      <c r="N112" s="136" t="s">
        <v>41</v>
      </c>
      <c r="P112" s="137">
        <f>O112*H112</f>
        <v>0</v>
      </c>
      <c r="Q112" s="137">
        <v>0</v>
      </c>
      <c r="R112" s="137">
        <f>Q112*H112</f>
        <v>0</v>
      </c>
      <c r="S112" s="137">
        <v>0</v>
      </c>
      <c r="T112" s="138">
        <f>S112*H112</f>
        <v>0</v>
      </c>
      <c r="AR112" s="139" t="s">
        <v>126</v>
      </c>
      <c r="AT112" s="139" t="s">
        <v>121</v>
      </c>
      <c r="AU112" s="139" t="s">
        <v>80</v>
      </c>
      <c r="AY112" s="17" t="s">
        <v>119</v>
      </c>
      <c r="BE112" s="140">
        <f>IF(N112="základní",J112,0)</f>
        <v>5750</v>
      </c>
      <c r="BF112" s="140">
        <f>IF(N112="snížená",J112,0)</f>
        <v>0</v>
      </c>
      <c r="BG112" s="140">
        <f>IF(N112="zákl. přenesená",J112,0)</f>
        <v>0</v>
      </c>
      <c r="BH112" s="140">
        <f>IF(N112="sníž. přenesená",J112,0)</f>
        <v>0</v>
      </c>
      <c r="BI112" s="140">
        <f>IF(N112="nulová",J112,0)</f>
        <v>0</v>
      </c>
      <c r="BJ112" s="17" t="s">
        <v>78</v>
      </c>
      <c r="BK112" s="140">
        <f>ROUND(I112*H112,2)</f>
        <v>5750</v>
      </c>
      <c r="BL112" s="17" t="s">
        <v>126</v>
      </c>
      <c r="BM112" s="139" t="s">
        <v>425</v>
      </c>
    </row>
    <row r="113" spans="2:65" s="1" customFormat="1">
      <c r="B113" s="32"/>
      <c r="D113" s="141" t="s">
        <v>128</v>
      </c>
      <c r="F113" s="142" t="s">
        <v>426</v>
      </c>
      <c r="I113" s="143"/>
      <c r="L113" s="32"/>
      <c r="M113" s="144"/>
      <c r="T113" s="53"/>
      <c r="AT113" s="17" t="s">
        <v>128</v>
      </c>
      <c r="AU113" s="17" t="s">
        <v>80</v>
      </c>
    </row>
    <row r="114" spans="2:65" s="12" customFormat="1">
      <c r="B114" s="145"/>
      <c r="D114" s="146" t="s">
        <v>130</v>
      </c>
      <c r="E114" s="147" t="s">
        <v>3</v>
      </c>
      <c r="F114" s="148" t="s">
        <v>427</v>
      </c>
      <c r="H114" s="147" t="s">
        <v>3</v>
      </c>
      <c r="I114" s="149"/>
      <c r="L114" s="145"/>
      <c r="M114" s="150"/>
      <c r="T114" s="151"/>
      <c r="AT114" s="147" t="s">
        <v>130</v>
      </c>
      <c r="AU114" s="147" t="s">
        <v>80</v>
      </c>
      <c r="AV114" s="12" t="s">
        <v>78</v>
      </c>
      <c r="AW114" s="12" t="s">
        <v>31</v>
      </c>
      <c r="AX114" s="12" t="s">
        <v>70</v>
      </c>
      <c r="AY114" s="147" t="s">
        <v>119</v>
      </c>
    </row>
    <row r="115" spans="2:65" s="13" customFormat="1">
      <c r="B115" s="152"/>
      <c r="D115" s="146" t="s">
        <v>130</v>
      </c>
      <c r="E115" s="153" t="s">
        <v>3</v>
      </c>
      <c r="F115" s="154" t="s">
        <v>428</v>
      </c>
      <c r="H115" s="155">
        <v>1150</v>
      </c>
      <c r="I115" s="156"/>
      <c r="L115" s="152"/>
      <c r="M115" s="157"/>
      <c r="T115" s="158"/>
      <c r="AT115" s="153" t="s">
        <v>130</v>
      </c>
      <c r="AU115" s="153" t="s">
        <v>80</v>
      </c>
      <c r="AV115" s="13" t="s">
        <v>80</v>
      </c>
      <c r="AW115" s="13" t="s">
        <v>31</v>
      </c>
      <c r="AX115" s="13" t="s">
        <v>70</v>
      </c>
      <c r="AY115" s="153" t="s">
        <v>119</v>
      </c>
    </row>
    <row r="116" spans="2:65" s="14" customFormat="1">
      <c r="B116" s="159"/>
      <c r="D116" s="146" t="s">
        <v>130</v>
      </c>
      <c r="E116" s="160" t="s">
        <v>3</v>
      </c>
      <c r="F116" s="161" t="s">
        <v>132</v>
      </c>
      <c r="H116" s="162">
        <v>1150</v>
      </c>
      <c r="I116" s="163"/>
      <c r="L116" s="159"/>
      <c r="M116" s="164"/>
      <c r="T116" s="165"/>
      <c r="AT116" s="160" t="s">
        <v>130</v>
      </c>
      <c r="AU116" s="160" t="s">
        <v>80</v>
      </c>
      <c r="AV116" s="14" t="s">
        <v>126</v>
      </c>
      <c r="AW116" s="14" t="s">
        <v>31</v>
      </c>
      <c r="AX116" s="14" t="s">
        <v>78</v>
      </c>
      <c r="AY116" s="160" t="s">
        <v>119</v>
      </c>
    </row>
    <row r="117" spans="2:65" s="1" customFormat="1" ht="37.75" customHeight="1">
      <c r="B117" s="127"/>
      <c r="C117" s="128" t="s">
        <v>155</v>
      </c>
      <c r="D117" s="128" t="s">
        <v>121</v>
      </c>
      <c r="E117" s="129" t="s">
        <v>429</v>
      </c>
      <c r="F117" s="130" t="s">
        <v>430</v>
      </c>
      <c r="G117" s="131" t="s">
        <v>135</v>
      </c>
      <c r="H117" s="132">
        <v>575</v>
      </c>
      <c r="I117" s="133">
        <v>40</v>
      </c>
      <c r="J117" s="134">
        <f>ROUND(I117*H117,2)</f>
        <v>23000</v>
      </c>
      <c r="K117" s="130" t="s">
        <v>125</v>
      </c>
      <c r="L117" s="32"/>
      <c r="M117" s="135" t="s">
        <v>3</v>
      </c>
      <c r="N117" s="136" t="s">
        <v>41</v>
      </c>
      <c r="P117" s="137">
        <f>O117*H117</f>
        <v>0</v>
      </c>
      <c r="Q117" s="137">
        <v>0</v>
      </c>
      <c r="R117" s="137">
        <f>Q117*H117</f>
        <v>0</v>
      </c>
      <c r="S117" s="137">
        <v>0</v>
      </c>
      <c r="T117" s="138">
        <f>S117*H117</f>
        <v>0</v>
      </c>
      <c r="AR117" s="139" t="s">
        <v>126</v>
      </c>
      <c r="AT117" s="139" t="s">
        <v>121</v>
      </c>
      <c r="AU117" s="139" t="s">
        <v>80</v>
      </c>
      <c r="AY117" s="17" t="s">
        <v>119</v>
      </c>
      <c r="BE117" s="140">
        <f>IF(N117="základní",J117,0)</f>
        <v>23000</v>
      </c>
      <c r="BF117" s="140">
        <f>IF(N117="snížená",J117,0)</f>
        <v>0</v>
      </c>
      <c r="BG117" s="140">
        <f>IF(N117="zákl. přenesená",J117,0)</f>
        <v>0</v>
      </c>
      <c r="BH117" s="140">
        <f>IF(N117="sníž. přenesená",J117,0)</f>
        <v>0</v>
      </c>
      <c r="BI117" s="140">
        <f>IF(N117="nulová",J117,0)</f>
        <v>0</v>
      </c>
      <c r="BJ117" s="17" t="s">
        <v>78</v>
      </c>
      <c r="BK117" s="140">
        <f>ROUND(I117*H117,2)</f>
        <v>23000</v>
      </c>
      <c r="BL117" s="17" t="s">
        <v>126</v>
      </c>
      <c r="BM117" s="139" t="s">
        <v>431</v>
      </c>
    </row>
    <row r="118" spans="2:65" s="1" customFormat="1">
      <c r="B118" s="32"/>
      <c r="D118" s="141" t="s">
        <v>128</v>
      </c>
      <c r="F118" s="142" t="s">
        <v>432</v>
      </c>
      <c r="I118" s="143"/>
      <c r="L118" s="32"/>
      <c r="M118" s="144"/>
      <c r="T118" s="53"/>
      <c r="AT118" s="17" t="s">
        <v>128</v>
      </c>
      <c r="AU118" s="17" t="s">
        <v>80</v>
      </c>
    </row>
    <row r="119" spans="2:65" s="12" customFormat="1">
      <c r="B119" s="145"/>
      <c r="D119" s="146" t="s">
        <v>130</v>
      </c>
      <c r="E119" s="147" t="s">
        <v>3</v>
      </c>
      <c r="F119" s="148" t="s">
        <v>131</v>
      </c>
      <c r="H119" s="147" t="s">
        <v>3</v>
      </c>
      <c r="I119" s="149"/>
      <c r="L119" s="145"/>
      <c r="M119" s="150"/>
      <c r="T119" s="151"/>
      <c r="AT119" s="147" t="s">
        <v>130</v>
      </c>
      <c r="AU119" s="147" t="s">
        <v>80</v>
      </c>
      <c r="AV119" s="12" t="s">
        <v>78</v>
      </c>
      <c r="AW119" s="12" t="s">
        <v>31</v>
      </c>
      <c r="AX119" s="12" t="s">
        <v>70</v>
      </c>
      <c r="AY119" s="147" t="s">
        <v>119</v>
      </c>
    </row>
    <row r="120" spans="2:65" s="13" customFormat="1">
      <c r="B120" s="152"/>
      <c r="D120" s="146" t="s">
        <v>130</v>
      </c>
      <c r="E120" s="153" t="s">
        <v>3</v>
      </c>
      <c r="F120" s="154" t="s">
        <v>304</v>
      </c>
      <c r="H120" s="155">
        <v>575</v>
      </c>
      <c r="I120" s="156"/>
      <c r="L120" s="152"/>
      <c r="M120" s="157"/>
      <c r="T120" s="158"/>
      <c r="AT120" s="153" t="s">
        <v>130</v>
      </c>
      <c r="AU120" s="153" t="s">
        <v>80</v>
      </c>
      <c r="AV120" s="13" t="s">
        <v>80</v>
      </c>
      <c r="AW120" s="13" t="s">
        <v>31</v>
      </c>
      <c r="AX120" s="13" t="s">
        <v>70</v>
      </c>
      <c r="AY120" s="153" t="s">
        <v>119</v>
      </c>
    </row>
    <row r="121" spans="2:65" s="14" customFormat="1">
      <c r="B121" s="159"/>
      <c r="D121" s="146" t="s">
        <v>130</v>
      </c>
      <c r="E121" s="160" t="s">
        <v>3</v>
      </c>
      <c r="F121" s="161" t="s">
        <v>132</v>
      </c>
      <c r="H121" s="162">
        <v>575</v>
      </c>
      <c r="I121" s="163"/>
      <c r="L121" s="159"/>
      <c r="M121" s="164"/>
      <c r="T121" s="165"/>
      <c r="AT121" s="160" t="s">
        <v>130</v>
      </c>
      <c r="AU121" s="160" t="s">
        <v>80</v>
      </c>
      <c r="AV121" s="14" t="s">
        <v>126</v>
      </c>
      <c r="AW121" s="14" t="s">
        <v>31</v>
      </c>
      <c r="AX121" s="14" t="s">
        <v>78</v>
      </c>
      <c r="AY121" s="160" t="s">
        <v>119</v>
      </c>
    </row>
    <row r="122" spans="2:65" s="1" customFormat="1" ht="16.5" customHeight="1">
      <c r="B122" s="127"/>
      <c r="C122" s="173" t="s">
        <v>161</v>
      </c>
      <c r="D122" s="173" t="s">
        <v>258</v>
      </c>
      <c r="E122" s="174" t="s">
        <v>433</v>
      </c>
      <c r="F122" s="175" t="s">
        <v>434</v>
      </c>
      <c r="G122" s="176" t="s">
        <v>435</v>
      </c>
      <c r="H122" s="177">
        <v>11.5</v>
      </c>
      <c r="I122" s="178">
        <v>200</v>
      </c>
      <c r="J122" s="179">
        <f>ROUND(I122*H122,2)</f>
        <v>2300</v>
      </c>
      <c r="K122" s="175" t="s">
        <v>125</v>
      </c>
      <c r="L122" s="180"/>
      <c r="M122" s="181" t="s">
        <v>3</v>
      </c>
      <c r="N122" s="182" t="s">
        <v>41</v>
      </c>
      <c r="P122" s="137">
        <f>O122*H122</f>
        <v>0</v>
      </c>
      <c r="Q122" s="137">
        <v>1E-3</v>
      </c>
      <c r="R122" s="137">
        <f>Q122*H122</f>
        <v>1.15E-2</v>
      </c>
      <c r="S122" s="137">
        <v>0</v>
      </c>
      <c r="T122" s="138">
        <f>S122*H122</f>
        <v>0</v>
      </c>
      <c r="AR122" s="139" t="s">
        <v>167</v>
      </c>
      <c r="AT122" s="139" t="s">
        <v>258</v>
      </c>
      <c r="AU122" s="139" t="s">
        <v>80</v>
      </c>
      <c r="AY122" s="17" t="s">
        <v>119</v>
      </c>
      <c r="BE122" s="140">
        <f>IF(N122="základní",J122,0)</f>
        <v>2300</v>
      </c>
      <c r="BF122" s="140">
        <f>IF(N122="snížená",J122,0)</f>
        <v>0</v>
      </c>
      <c r="BG122" s="140">
        <f>IF(N122="zákl. přenesená",J122,0)</f>
        <v>0</v>
      </c>
      <c r="BH122" s="140">
        <f>IF(N122="sníž. přenesená",J122,0)</f>
        <v>0</v>
      </c>
      <c r="BI122" s="140">
        <f>IF(N122="nulová",J122,0)</f>
        <v>0</v>
      </c>
      <c r="BJ122" s="17" t="s">
        <v>78</v>
      </c>
      <c r="BK122" s="140">
        <f>ROUND(I122*H122,2)</f>
        <v>2300</v>
      </c>
      <c r="BL122" s="17" t="s">
        <v>126</v>
      </c>
      <c r="BM122" s="139" t="s">
        <v>436</v>
      </c>
    </row>
    <row r="123" spans="2:65" s="13" customFormat="1">
      <c r="B123" s="152"/>
      <c r="D123" s="146" t="s">
        <v>130</v>
      </c>
      <c r="F123" s="154" t="s">
        <v>437</v>
      </c>
      <c r="H123" s="155">
        <v>11.5</v>
      </c>
      <c r="I123" s="156"/>
      <c r="L123" s="152"/>
      <c r="M123" s="157"/>
      <c r="T123" s="158"/>
      <c r="AT123" s="153" t="s">
        <v>130</v>
      </c>
      <c r="AU123" s="153" t="s">
        <v>80</v>
      </c>
      <c r="AV123" s="13" t="s">
        <v>80</v>
      </c>
      <c r="AW123" s="13" t="s">
        <v>4</v>
      </c>
      <c r="AX123" s="13" t="s">
        <v>78</v>
      </c>
      <c r="AY123" s="153" t="s">
        <v>119</v>
      </c>
    </row>
    <row r="124" spans="2:65" s="11" customFormat="1" ht="22.75" customHeight="1">
      <c r="B124" s="115"/>
      <c r="D124" s="116" t="s">
        <v>69</v>
      </c>
      <c r="E124" s="125" t="s">
        <v>438</v>
      </c>
      <c r="F124" s="125" t="s">
        <v>439</v>
      </c>
      <c r="I124" s="118"/>
      <c r="J124" s="126">
        <f>BK124</f>
        <v>87989.1</v>
      </c>
      <c r="L124" s="115"/>
      <c r="M124" s="120"/>
      <c r="P124" s="121">
        <f>SUM(P125:P156)</f>
        <v>0</v>
      </c>
      <c r="R124" s="121">
        <f>SUM(R125:R156)</f>
        <v>0.16628999999999999</v>
      </c>
      <c r="T124" s="122">
        <f>SUM(T125:T156)</f>
        <v>0</v>
      </c>
      <c r="AR124" s="116" t="s">
        <v>78</v>
      </c>
      <c r="AT124" s="123" t="s">
        <v>69</v>
      </c>
      <c r="AU124" s="123" t="s">
        <v>78</v>
      </c>
      <c r="AY124" s="116" t="s">
        <v>119</v>
      </c>
      <c r="BK124" s="124">
        <f>SUM(BK125:BK156)</f>
        <v>87989.1</v>
      </c>
    </row>
    <row r="125" spans="2:65" s="1" customFormat="1" ht="33" customHeight="1">
      <c r="B125" s="127"/>
      <c r="C125" s="128" t="s">
        <v>167</v>
      </c>
      <c r="D125" s="128" t="s">
        <v>121</v>
      </c>
      <c r="E125" s="129" t="s">
        <v>440</v>
      </c>
      <c r="F125" s="130" t="s">
        <v>441</v>
      </c>
      <c r="G125" s="131" t="s">
        <v>176</v>
      </c>
      <c r="H125" s="132">
        <v>72.3</v>
      </c>
      <c r="I125" s="133">
        <v>120</v>
      </c>
      <c r="J125" s="134">
        <f>ROUND(I125*H125,2)</f>
        <v>8676</v>
      </c>
      <c r="K125" s="130" t="s">
        <v>125</v>
      </c>
      <c r="L125" s="32"/>
      <c r="M125" s="135" t="s">
        <v>3</v>
      </c>
      <c r="N125" s="136" t="s">
        <v>41</v>
      </c>
      <c r="P125" s="137">
        <f>O125*H125</f>
        <v>0</v>
      </c>
      <c r="Q125" s="137">
        <v>0</v>
      </c>
      <c r="R125" s="137">
        <f>Q125*H125</f>
        <v>0</v>
      </c>
      <c r="S125" s="137">
        <v>0</v>
      </c>
      <c r="T125" s="138">
        <f>S125*H125</f>
        <v>0</v>
      </c>
      <c r="AR125" s="139" t="s">
        <v>126</v>
      </c>
      <c r="AT125" s="139" t="s">
        <v>121</v>
      </c>
      <c r="AU125" s="139" t="s">
        <v>80</v>
      </c>
      <c r="AY125" s="17" t="s">
        <v>119</v>
      </c>
      <c r="BE125" s="140">
        <f>IF(N125="základní",J125,0)</f>
        <v>8676</v>
      </c>
      <c r="BF125" s="140">
        <f>IF(N125="snížená",J125,0)</f>
        <v>0</v>
      </c>
      <c r="BG125" s="140">
        <f>IF(N125="zákl. přenesená",J125,0)</f>
        <v>0</v>
      </c>
      <c r="BH125" s="140">
        <f>IF(N125="sníž. přenesená",J125,0)</f>
        <v>0</v>
      </c>
      <c r="BI125" s="140">
        <f>IF(N125="nulová",J125,0)</f>
        <v>0</v>
      </c>
      <c r="BJ125" s="17" t="s">
        <v>78</v>
      </c>
      <c r="BK125" s="140">
        <f>ROUND(I125*H125,2)</f>
        <v>8676</v>
      </c>
      <c r="BL125" s="17" t="s">
        <v>126</v>
      </c>
      <c r="BM125" s="139" t="s">
        <v>442</v>
      </c>
    </row>
    <row r="126" spans="2:65" s="1" customFormat="1">
      <c r="B126" s="32"/>
      <c r="D126" s="141" t="s">
        <v>128</v>
      </c>
      <c r="F126" s="142" t="s">
        <v>443</v>
      </c>
      <c r="I126" s="143"/>
      <c r="L126" s="32"/>
      <c r="M126" s="144"/>
      <c r="T126" s="53"/>
      <c r="AT126" s="17" t="s">
        <v>128</v>
      </c>
      <c r="AU126" s="17" t="s">
        <v>80</v>
      </c>
    </row>
    <row r="127" spans="2:65" s="13" customFormat="1">
      <c r="B127" s="152"/>
      <c r="D127" s="146" t="s">
        <v>130</v>
      </c>
      <c r="E127" s="153" t="s">
        <v>3</v>
      </c>
      <c r="F127" s="154" t="s">
        <v>444</v>
      </c>
      <c r="H127" s="155">
        <v>72.3</v>
      </c>
      <c r="I127" s="156"/>
      <c r="L127" s="152"/>
      <c r="M127" s="157"/>
      <c r="T127" s="158"/>
      <c r="AT127" s="153" t="s">
        <v>130</v>
      </c>
      <c r="AU127" s="153" t="s">
        <v>80</v>
      </c>
      <c r="AV127" s="13" t="s">
        <v>80</v>
      </c>
      <c r="AW127" s="13" t="s">
        <v>31</v>
      </c>
      <c r="AX127" s="13" t="s">
        <v>70</v>
      </c>
      <c r="AY127" s="153" t="s">
        <v>119</v>
      </c>
    </row>
    <row r="128" spans="2:65" s="14" customFormat="1">
      <c r="B128" s="159"/>
      <c r="D128" s="146" t="s">
        <v>130</v>
      </c>
      <c r="E128" s="160" t="s">
        <v>3</v>
      </c>
      <c r="F128" s="161" t="s">
        <v>132</v>
      </c>
      <c r="H128" s="162">
        <v>72.3</v>
      </c>
      <c r="I128" s="163"/>
      <c r="L128" s="159"/>
      <c r="M128" s="164"/>
      <c r="T128" s="165"/>
      <c r="AT128" s="160" t="s">
        <v>130</v>
      </c>
      <c r="AU128" s="160" t="s">
        <v>80</v>
      </c>
      <c r="AV128" s="14" t="s">
        <v>126</v>
      </c>
      <c r="AW128" s="14" t="s">
        <v>31</v>
      </c>
      <c r="AX128" s="14" t="s">
        <v>78</v>
      </c>
      <c r="AY128" s="160" t="s">
        <v>119</v>
      </c>
    </row>
    <row r="129" spans="2:65" s="1" customFormat="1" ht="62.9" customHeight="1">
      <c r="B129" s="127"/>
      <c r="C129" s="128" t="s">
        <v>173</v>
      </c>
      <c r="D129" s="128" t="s">
        <v>121</v>
      </c>
      <c r="E129" s="129" t="s">
        <v>445</v>
      </c>
      <c r="F129" s="130" t="s">
        <v>236</v>
      </c>
      <c r="G129" s="131" t="s">
        <v>176</v>
      </c>
      <c r="H129" s="132">
        <v>72.3</v>
      </c>
      <c r="I129" s="133">
        <v>200</v>
      </c>
      <c r="J129" s="134">
        <f>ROUND(I129*H129,2)</f>
        <v>14460</v>
      </c>
      <c r="K129" s="130" t="s">
        <v>125</v>
      </c>
      <c r="L129" s="32"/>
      <c r="M129" s="135" t="s">
        <v>3</v>
      </c>
      <c r="N129" s="136" t="s">
        <v>41</v>
      </c>
      <c r="P129" s="137">
        <f>O129*H129</f>
        <v>0</v>
      </c>
      <c r="Q129" s="137">
        <v>0</v>
      </c>
      <c r="R129" s="137">
        <f>Q129*H129</f>
        <v>0</v>
      </c>
      <c r="S129" s="137">
        <v>0</v>
      </c>
      <c r="T129" s="138">
        <f>S129*H129</f>
        <v>0</v>
      </c>
      <c r="AR129" s="139" t="s">
        <v>126</v>
      </c>
      <c r="AT129" s="139" t="s">
        <v>121</v>
      </c>
      <c r="AU129" s="139" t="s">
        <v>80</v>
      </c>
      <c r="AY129" s="17" t="s">
        <v>119</v>
      </c>
      <c r="BE129" s="140">
        <f>IF(N129="základní",J129,0)</f>
        <v>14460</v>
      </c>
      <c r="BF129" s="140">
        <f>IF(N129="snížená",J129,0)</f>
        <v>0</v>
      </c>
      <c r="BG129" s="140">
        <f>IF(N129="zákl. přenesená",J129,0)</f>
        <v>0</v>
      </c>
      <c r="BH129" s="140">
        <f>IF(N129="sníž. přenesená",J129,0)</f>
        <v>0</v>
      </c>
      <c r="BI129" s="140">
        <f>IF(N129="nulová",J129,0)</f>
        <v>0</v>
      </c>
      <c r="BJ129" s="17" t="s">
        <v>78</v>
      </c>
      <c r="BK129" s="140">
        <f>ROUND(I129*H129,2)</f>
        <v>14460</v>
      </c>
      <c r="BL129" s="17" t="s">
        <v>126</v>
      </c>
      <c r="BM129" s="139" t="s">
        <v>446</v>
      </c>
    </row>
    <row r="130" spans="2:65" s="1" customFormat="1">
      <c r="B130" s="32"/>
      <c r="D130" s="141" t="s">
        <v>128</v>
      </c>
      <c r="F130" s="142" t="s">
        <v>447</v>
      </c>
      <c r="I130" s="143"/>
      <c r="L130" s="32"/>
      <c r="M130" s="144"/>
      <c r="T130" s="53"/>
      <c r="AT130" s="17" t="s">
        <v>128</v>
      </c>
      <c r="AU130" s="17" t="s">
        <v>80</v>
      </c>
    </row>
    <row r="131" spans="2:65" s="13" customFormat="1">
      <c r="B131" s="152"/>
      <c r="D131" s="146" t="s">
        <v>130</v>
      </c>
      <c r="E131" s="153" t="s">
        <v>3</v>
      </c>
      <c r="F131" s="154" t="s">
        <v>448</v>
      </c>
      <c r="H131" s="155">
        <v>72.3</v>
      </c>
      <c r="I131" s="156"/>
      <c r="L131" s="152"/>
      <c r="M131" s="157"/>
      <c r="T131" s="158"/>
      <c r="AT131" s="153" t="s">
        <v>130</v>
      </c>
      <c r="AU131" s="153" t="s">
        <v>80</v>
      </c>
      <c r="AV131" s="13" t="s">
        <v>80</v>
      </c>
      <c r="AW131" s="13" t="s">
        <v>31</v>
      </c>
      <c r="AX131" s="13" t="s">
        <v>70</v>
      </c>
      <c r="AY131" s="153" t="s">
        <v>119</v>
      </c>
    </row>
    <row r="132" spans="2:65" s="14" customFormat="1">
      <c r="B132" s="159"/>
      <c r="D132" s="146" t="s">
        <v>130</v>
      </c>
      <c r="E132" s="160" t="s">
        <v>3</v>
      </c>
      <c r="F132" s="161" t="s">
        <v>132</v>
      </c>
      <c r="H132" s="162">
        <v>72.3</v>
      </c>
      <c r="I132" s="163"/>
      <c r="L132" s="159"/>
      <c r="M132" s="164"/>
      <c r="T132" s="165"/>
      <c r="AT132" s="160" t="s">
        <v>130</v>
      </c>
      <c r="AU132" s="160" t="s">
        <v>80</v>
      </c>
      <c r="AV132" s="14" t="s">
        <v>126</v>
      </c>
      <c r="AW132" s="14" t="s">
        <v>31</v>
      </c>
      <c r="AX132" s="14" t="s">
        <v>78</v>
      </c>
      <c r="AY132" s="160" t="s">
        <v>119</v>
      </c>
    </row>
    <row r="133" spans="2:65" s="1" customFormat="1" ht="66.75" customHeight="1">
      <c r="B133" s="127"/>
      <c r="C133" s="128" t="s">
        <v>181</v>
      </c>
      <c r="D133" s="128" t="s">
        <v>121</v>
      </c>
      <c r="E133" s="129" t="s">
        <v>241</v>
      </c>
      <c r="F133" s="130" t="s">
        <v>242</v>
      </c>
      <c r="G133" s="131" t="s">
        <v>176</v>
      </c>
      <c r="H133" s="132">
        <v>361.5</v>
      </c>
      <c r="I133" s="133">
        <v>1</v>
      </c>
      <c r="J133" s="134">
        <f>ROUND(I133*H133,2)</f>
        <v>361.5</v>
      </c>
      <c r="K133" s="130" t="s">
        <v>125</v>
      </c>
      <c r="L133" s="32"/>
      <c r="M133" s="135" t="s">
        <v>3</v>
      </c>
      <c r="N133" s="136" t="s">
        <v>41</v>
      </c>
      <c r="P133" s="137">
        <f>O133*H133</f>
        <v>0</v>
      </c>
      <c r="Q133" s="137">
        <v>0</v>
      </c>
      <c r="R133" s="137">
        <f>Q133*H133</f>
        <v>0</v>
      </c>
      <c r="S133" s="137">
        <v>0</v>
      </c>
      <c r="T133" s="138">
        <f>S133*H133</f>
        <v>0</v>
      </c>
      <c r="AR133" s="139" t="s">
        <v>126</v>
      </c>
      <c r="AT133" s="139" t="s">
        <v>121</v>
      </c>
      <c r="AU133" s="139" t="s">
        <v>80</v>
      </c>
      <c r="AY133" s="17" t="s">
        <v>119</v>
      </c>
      <c r="BE133" s="140">
        <f>IF(N133="základní",J133,0)</f>
        <v>361.5</v>
      </c>
      <c r="BF133" s="140">
        <f>IF(N133="snížená",J133,0)</f>
        <v>0</v>
      </c>
      <c r="BG133" s="140">
        <f>IF(N133="zákl. přenesená",J133,0)</f>
        <v>0</v>
      </c>
      <c r="BH133" s="140">
        <f>IF(N133="sníž. přenesená",J133,0)</f>
        <v>0</v>
      </c>
      <c r="BI133" s="140">
        <f>IF(N133="nulová",J133,0)</f>
        <v>0</v>
      </c>
      <c r="BJ133" s="17" t="s">
        <v>78</v>
      </c>
      <c r="BK133" s="140">
        <f>ROUND(I133*H133,2)</f>
        <v>361.5</v>
      </c>
      <c r="BL133" s="17" t="s">
        <v>126</v>
      </c>
      <c r="BM133" s="139" t="s">
        <v>449</v>
      </c>
    </row>
    <row r="134" spans="2:65" s="1" customFormat="1">
      <c r="B134" s="32"/>
      <c r="D134" s="141" t="s">
        <v>128</v>
      </c>
      <c r="F134" s="142" t="s">
        <v>244</v>
      </c>
      <c r="I134" s="143"/>
      <c r="L134" s="32"/>
      <c r="M134" s="144"/>
      <c r="T134" s="53"/>
      <c r="AT134" s="17" t="s">
        <v>128</v>
      </c>
      <c r="AU134" s="17" t="s">
        <v>80</v>
      </c>
    </row>
    <row r="135" spans="2:65" s="13" customFormat="1">
      <c r="B135" s="152"/>
      <c r="D135" s="146" t="s">
        <v>130</v>
      </c>
      <c r="E135" s="153" t="s">
        <v>3</v>
      </c>
      <c r="F135" s="154" t="s">
        <v>450</v>
      </c>
      <c r="H135" s="155">
        <v>361.5</v>
      </c>
      <c r="I135" s="156"/>
      <c r="L135" s="152"/>
      <c r="M135" s="157"/>
      <c r="T135" s="158"/>
      <c r="AT135" s="153" t="s">
        <v>130</v>
      </c>
      <c r="AU135" s="153" t="s">
        <v>80</v>
      </c>
      <c r="AV135" s="13" t="s">
        <v>80</v>
      </c>
      <c r="AW135" s="13" t="s">
        <v>31</v>
      </c>
      <c r="AX135" s="13" t="s">
        <v>70</v>
      </c>
      <c r="AY135" s="153" t="s">
        <v>119</v>
      </c>
    </row>
    <row r="136" spans="2:65" s="14" customFormat="1">
      <c r="B136" s="159"/>
      <c r="D136" s="146" t="s">
        <v>130</v>
      </c>
      <c r="E136" s="160" t="s">
        <v>3</v>
      </c>
      <c r="F136" s="161" t="s">
        <v>132</v>
      </c>
      <c r="H136" s="162">
        <v>361.5</v>
      </c>
      <c r="I136" s="163"/>
      <c r="L136" s="159"/>
      <c r="M136" s="164"/>
      <c r="T136" s="165"/>
      <c r="AT136" s="160" t="s">
        <v>130</v>
      </c>
      <c r="AU136" s="160" t="s">
        <v>80</v>
      </c>
      <c r="AV136" s="14" t="s">
        <v>126</v>
      </c>
      <c r="AW136" s="14" t="s">
        <v>31</v>
      </c>
      <c r="AX136" s="14" t="s">
        <v>78</v>
      </c>
      <c r="AY136" s="160" t="s">
        <v>119</v>
      </c>
    </row>
    <row r="137" spans="2:65" s="1" customFormat="1" ht="37.75" customHeight="1">
      <c r="B137" s="127"/>
      <c r="C137" s="128" t="s">
        <v>188</v>
      </c>
      <c r="D137" s="128" t="s">
        <v>121</v>
      </c>
      <c r="E137" s="129" t="s">
        <v>451</v>
      </c>
      <c r="F137" s="130" t="s">
        <v>248</v>
      </c>
      <c r="G137" s="131" t="s">
        <v>176</v>
      </c>
      <c r="H137" s="132">
        <v>72.3</v>
      </c>
      <c r="I137" s="133">
        <v>10</v>
      </c>
      <c r="J137" s="134">
        <f>ROUND(I137*H137,2)</f>
        <v>723</v>
      </c>
      <c r="K137" s="130" t="s">
        <v>125</v>
      </c>
      <c r="L137" s="32"/>
      <c r="M137" s="135" t="s">
        <v>3</v>
      </c>
      <c r="N137" s="136" t="s">
        <v>41</v>
      </c>
      <c r="P137" s="137">
        <f>O137*H137</f>
        <v>0</v>
      </c>
      <c r="Q137" s="137">
        <v>0</v>
      </c>
      <c r="R137" s="137">
        <f>Q137*H137</f>
        <v>0</v>
      </c>
      <c r="S137" s="137">
        <v>0</v>
      </c>
      <c r="T137" s="138">
        <f>S137*H137</f>
        <v>0</v>
      </c>
      <c r="AR137" s="139" t="s">
        <v>126</v>
      </c>
      <c r="AT137" s="139" t="s">
        <v>121</v>
      </c>
      <c r="AU137" s="139" t="s">
        <v>80</v>
      </c>
      <c r="AY137" s="17" t="s">
        <v>119</v>
      </c>
      <c r="BE137" s="140">
        <f>IF(N137="základní",J137,0)</f>
        <v>723</v>
      </c>
      <c r="BF137" s="140">
        <f>IF(N137="snížená",J137,0)</f>
        <v>0</v>
      </c>
      <c r="BG137" s="140">
        <f>IF(N137="zákl. přenesená",J137,0)</f>
        <v>0</v>
      </c>
      <c r="BH137" s="140">
        <f>IF(N137="sníž. přenesená",J137,0)</f>
        <v>0</v>
      </c>
      <c r="BI137" s="140">
        <f>IF(N137="nulová",J137,0)</f>
        <v>0</v>
      </c>
      <c r="BJ137" s="17" t="s">
        <v>78</v>
      </c>
      <c r="BK137" s="140">
        <f>ROUND(I137*H137,2)</f>
        <v>723</v>
      </c>
      <c r="BL137" s="17" t="s">
        <v>126</v>
      </c>
      <c r="BM137" s="139" t="s">
        <v>452</v>
      </c>
    </row>
    <row r="138" spans="2:65" s="1" customFormat="1">
      <c r="B138" s="32"/>
      <c r="D138" s="141" t="s">
        <v>128</v>
      </c>
      <c r="F138" s="142" t="s">
        <v>453</v>
      </c>
      <c r="I138" s="143"/>
      <c r="L138" s="32"/>
      <c r="M138" s="144"/>
      <c r="T138" s="53"/>
      <c r="AT138" s="17" t="s">
        <v>128</v>
      </c>
      <c r="AU138" s="17" t="s">
        <v>80</v>
      </c>
    </row>
    <row r="139" spans="2:65" s="1" customFormat="1" ht="44.25" customHeight="1">
      <c r="B139" s="127"/>
      <c r="C139" s="128" t="s">
        <v>198</v>
      </c>
      <c r="D139" s="128" t="s">
        <v>121</v>
      </c>
      <c r="E139" s="129" t="s">
        <v>454</v>
      </c>
      <c r="F139" s="130" t="s">
        <v>406</v>
      </c>
      <c r="G139" s="131" t="s">
        <v>261</v>
      </c>
      <c r="H139" s="132">
        <v>130.13999999999999</v>
      </c>
      <c r="I139" s="133">
        <v>40</v>
      </c>
      <c r="J139" s="134">
        <f>ROUND(I139*H139,2)</f>
        <v>5205.6000000000004</v>
      </c>
      <c r="K139" s="130" t="s">
        <v>125</v>
      </c>
      <c r="L139" s="32"/>
      <c r="M139" s="135" t="s">
        <v>3</v>
      </c>
      <c r="N139" s="136" t="s">
        <v>41</v>
      </c>
      <c r="P139" s="137">
        <f>O139*H139</f>
        <v>0</v>
      </c>
      <c r="Q139" s="137">
        <v>0</v>
      </c>
      <c r="R139" s="137">
        <f>Q139*H139</f>
        <v>0</v>
      </c>
      <c r="S139" s="137">
        <v>0</v>
      </c>
      <c r="T139" s="138">
        <f>S139*H139</f>
        <v>0</v>
      </c>
      <c r="AR139" s="139" t="s">
        <v>126</v>
      </c>
      <c r="AT139" s="139" t="s">
        <v>121</v>
      </c>
      <c r="AU139" s="139" t="s">
        <v>80</v>
      </c>
      <c r="AY139" s="17" t="s">
        <v>119</v>
      </c>
      <c r="BE139" s="140">
        <f>IF(N139="základní",J139,0)</f>
        <v>5205.6000000000004</v>
      </c>
      <c r="BF139" s="140">
        <f>IF(N139="snížená",J139,0)</f>
        <v>0</v>
      </c>
      <c r="BG139" s="140">
        <f>IF(N139="zákl. přenesená",J139,0)</f>
        <v>0</v>
      </c>
      <c r="BH139" s="140">
        <f>IF(N139="sníž. přenesená",J139,0)</f>
        <v>0</v>
      </c>
      <c r="BI139" s="140">
        <f>IF(N139="nulová",J139,0)</f>
        <v>0</v>
      </c>
      <c r="BJ139" s="17" t="s">
        <v>78</v>
      </c>
      <c r="BK139" s="140">
        <f>ROUND(I139*H139,2)</f>
        <v>5205.6000000000004</v>
      </c>
      <c r="BL139" s="17" t="s">
        <v>126</v>
      </c>
      <c r="BM139" s="139" t="s">
        <v>455</v>
      </c>
    </row>
    <row r="140" spans="2:65" s="1" customFormat="1">
      <c r="B140" s="32"/>
      <c r="D140" s="141" t="s">
        <v>128</v>
      </c>
      <c r="F140" s="142" t="s">
        <v>456</v>
      </c>
      <c r="I140" s="143"/>
      <c r="L140" s="32"/>
      <c r="M140" s="144"/>
      <c r="T140" s="53"/>
      <c r="AT140" s="17" t="s">
        <v>128</v>
      </c>
      <c r="AU140" s="17" t="s">
        <v>80</v>
      </c>
    </row>
    <row r="141" spans="2:65" s="13" customFormat="1">
      <c r="B141" s="152"/>
      <c r="D141" s="146" t="s">
        <v>130</v>
      </c>
      <c r="E141" s="153" t="s">
        <v>3</v>
      </c>
      <c r="F141" s="154" t="s">
        <v>457</v>
      </c>
      <c r="H141" s="155">
        <v>130.13999999999999</v>
      </c>
      <c r="I141" s="156"/>
      <c r="L141" s="152"/>
      <c r="M141" s="157"/>
      <c r="T141" s="158"/>
      <c r="AT141" s="153" t="s">
        <v>130</v>
      </c>
      <c r="AU141" s="153" t="s">
        <v>80</v>
      </c>
      <c r="AV141" s="13" t="s">
        <v>80</v>
      </c>
      <c r="AW141" s="13" t="s">
        <v>31</v>
      </c>
      <c r="AX141" s="13" t="s">
        <v>70</v>
      </c>
      <c r="AY141" s="153" t="s">
        <v>119</v>
      </c>
    </row>
    <row r="142" spans="2:65" s="14" customFormat="1">
      <c r="B142" s="159"/>
      <c r="D142" s="146" t="s">
        <v>130</v>
      </c>
      <c r="E142" s="160" t="s">
        <v>3</v>
      </c>
      <c r="F142" s="161" t="s">
        <v>132</v>
      </c>
      <c r="H142" s="162">
        <v>130.13999999999999</v>
      </c>
      <c r="I142" s="163"/>
      <c r="L142" s="159"/>
      <c r="M142" s="164"/>
      <c r="T142" s="165"/>
      <c r="AT142" s="160" t="s">
        <v>130</v>
      </c>
      <c r="AU142" s="160" t="s">
        <v>80</v>
      </c>
      <c r="AV142" s="14" t="s">
        <v>126</v>
      </c>
      <c r="AW142" s="14" t="s">
        <v>31</v>
      </c>
      <c r="AX142" s="14" t="s">
        <v>78</v>
      </c>
      <c r="AY142" s="160" t="s">
        <v>119</v>
      </c>
    </row>
    <row r="143" spans="2:65" s="1" customFormat="1" ht="33" customHeight="1">
      <c r="B143" s="127"/>
      <c r="C143" s="128" t="s">
        <v>208</v>
      </c>
      <c r="D143" s="128" t="s">
        <v>121</v>
      </c>
      <c r="E143" s="129" t="s">
        <v>458</v>
      </c>
      <c r="F143" s="130" t="s">
        <v>290</v>
      </c>
      <c r="G143" s="131" t="s">
        <v>135</v>
      </c>
      <c r="H143" s="132">
        <v>241</v>
      </c>
      <c r="I143" s="133">
        <v>15</v>
      </c>
      <c r="J143" s="134">
        <f>ROUND(I143*H143,2)</f>
        <v>3615</v>
      </c>
      <c r="K143" s="130" t="s">
        <v>125</v>
      </c>
      <c r="L143" s="32"/>
      <c r="M143" s="135" t="s">
        <v>3</v>
      </c>
      <c r="N143" s="136" t="s">
        <v>41</v>
      </c>
      <c r="P143" s="137">
        <f>O143*H143</f>
        <v>0</v>
      </c>
      <c r="Q143" s="137">
        <v>0</v>
      </c>
      <c r="R143" s="137">
        <f>Q143*H143</f>
        <v>0</v>
      </c>
      <c r="S143" s="137">
        <v>0</v>
      </c>
      <c r="T143" s="138">
        <f>S143*H143</f>
        <v>0</v>
      </c>
      <c r="AR143" s="139" t="s">
        <v>126</v>
      </c>
      <c r="AT143" s="139" t="s">
        <v>121</v>
      </c>
      <c r="AU143" s="139" t="s">
        <v>80</v>
      </c>
      <c r="AY143" s="17" t="s">
        <v>119</v>
      </c>
      <c r="BE143" s="140">
        <f>IF(N143="základní",J143,0)</f>
        <v>3615</v>
      </c>
      <c r="BF143" s="140">
        <f>IF(N143="snížená",J143,0)</f>
        <v>0</v>
      </c>
      <c r="BG143" s="140">
        <f>IF(N143="zákl. přenesená",J143,0)</f>
        <v>0</v>
      </c>
      <c r="BH143" s="140">
        <f>IF(N143="sníž. přenesená",J143,0)</f>
        <v>0</v>
      </c>
      <c r="BI143" s="140">
        <f>IF(N143="nulová",J143,0)</f>
        <v>0</v>
      </c>
      <c r="BJ143" s="17" t="s">
        <v>78</v>
      </c>
      <c r="BK143" s="140">
        <f>ROUND(I143*H143,2)</f>
        <v>3615</v>
      </c>
      <c r="BL143" s="17" t="s">
        <v>126</v>
      </c>
      <c r="BM143" s="139" t="s">
        <v>459</v>
      </c>
    </row>
    <row r="144" spans="2:65" s="1" customFormat="1">
      <c r="B144" s="32"/>
      <c r="D144" s="141" t="s">
        <v>128</v>
      </c>
      <c r="F144" s="142" t="s">
        <v>460</v>
      </c>
      <c r="I144" s="143"/>
      <c r="L144" s="32"/>
      <c r="M144" s="144"/>
      <c r="T144" s="53"/>
      <c r="AT144" s="17" t="s">
        <v>128</v>
      </c>
      <c r="AU144" s="17" t="s">
        <v>80</v>
      </c>
    </row>
    <row r="145" spans="2:65" s="13" customFormat="1">
      <c r="B145" s="152"/>
      <c r="D145" s="146" t="s">
        <v>130</v>
      </c>
      <c r="E145" s="153" t="s">
        <v>3</v>
      </c>
      <c r="F145" s="154" t="s">
        <v>323</v>
      </c>
      <c r="H145" s="155">
        <v>241</v>
      </c>
      <c r="I145" s="156"/>
      <c r="L145" s="152"/>
      <c r="M145" s="157"/>
      <c r="T145" s="158"/>
      <c r="AT145" s="153" t="s">
        <v>130</v>
      </c>
      <c r="AU145" s="153" t="s">
        <v>80</v>
      </c>
      <c r="AV145" s="13" t="s">
        <v>80</v>
      </c>
      <c r="AW145" s="13" t="s">
        <v>31</v>
      </c>
      <c r="AX145" s="13" t="s">
        <v>70</v>
      </c>
      <c r="AY145" s="153" t="s">
        <v>119</v>
      </c>
    </row>
    <row r="146" spans="2:65" s="14" customFormat="1">
      <c r="B146" s="159"/>
      <c r="D146" s="146" t="s">
        <v>130</v>
      </c>
      <c r="E146" s="160" t="s">
        <v>3</v>
      </c>
      <c r="F146" s="161" t="s">
        <v>132</v>
      </c>
      <c r="H146" s="162">
        <v>241</v>
      </c>
      <c r="I146" s="163"/>
      <c r="L146" s="159"/>
      <c r="M146" s="164"/>
      <c r="T146" s="165"/>
      <c r="AT146" s="160" t="s">
        <v>130</v>
      </c>
      <c r="AU146" s="160" t="s">
        <v>80</v>
      </c>
      <c r="AV146" s="14" t="s">
        <v>126</v>
      </c>
      <c r="AW146" s="14" t="s">
        <v>31</v>
      </c>
      <c r="AX146" s="14" t="s">
        <v>78</v>
      </c>
      <c r="AY146" s="160" t="s">
        <v>119</v>
      </c>
    </row>
    <row r="147" spans="2:65" s="1" customFormat="1" ht="33" customHeight="1">
      <c r="B147" s="127"/>
      <c r="C147" s="128" t="s">
        <v>215</v>
      </c>
      <c r="D147" s="128" t="s">
        <v>121</v>
      </c>
      <c r="E147" s="129" t="s">
        <v>461</v>
      </c>
      <c r="F147" s="130" t="s">
        <v>462</v>
      </c>
      <c r="G147" s="131" t="s">
        <v>135</v>
      </c>
      <c r="H147" s="132">
        <v>241</v>
      </c>
      <c r="I147" s="133">
        <v>180</v>
      </c>
      <c r="J147" s="134">
        <f>ROUND(I147*H147,2)</f>
        <v>43380</v>
      </c>
      <c r="K147" s="130" t="s">
        <v>125</v>
      </c>
      <c r="L147" s="32"/>
      <c r="M147" s="135" t="s">
        <v>3</v>
      </c>
      <c r="N147" s="136" t="s">
        <v>41</v>
      </c>
      <c r="P147" s="137">
        <f>O147*H147</f>
        <v>0</v>
      </c>
      <c r="Q147" s="137">
        <v>0</v>
      </c>
      <c r="R147" s="137">
        <f>Q147*H147</f>
        <v>0</v>
      </c>
      <c r="S147" s="137">
        <v>0</v>
      </c>
      <c r="T147" s="138">
        <f>S147*H147</f>
        <v>0</v>
      </c>
      <c r="AR147" s="139" t="s">
        <v>126</v>
      </c>
      <c r="AT147" s="139" t="s">
        <v>121</v>
      </c>
      <c r="AU147" s="139" t="s">
        <v>80</v>
      </c>
      <c r="AY147" s="17" t="s">
        <v>119</v>
      </c>
      <c r="BE147" s="140">
        <f>IF(N147="základní",J147,0)</f>
        <v>43380</v>
      </c>
      <c r="BF147" s="140">
        <f>IF(N147="snížená",J147,0)</f>
        <v>0</v>
      </c>
      <c r="BG147" s="140">
        <f>IF(N147="zákl. přenesená",J147,0)</f>
        <v>0</v>
      </c>
      <c r="BH147" s="140">
        <f>IF(N147="sníž. přenesená",J147,0)</f>
        <v>0</v>
      </c>
      <c r="BI147" s="140">
        <f>IF(N147="nulová",J147,0)</f>
        <v>0</v>
      </c>
      <c r="BJ147" s="17" t="s">
        <v>78</v>
      </c>
      <c r="BK147" s="140">
        <f>ROUND(I147*H147,2)</f>
        <v>43380</v>
      </c>
      <c r="BL147" s="17" t="s">
        <v>126</v>
      </c>
      <c r="BM147" s="139" t="s">
        <v>463</v>
      </c>
    </row>
    <row r="148" spans="2:65" s="1" customFormat="1">
      <c r="B148" s="32"/>
      <c r="D148" s="141" t="s">
        <v>128</v>
      </c>
      <c r="F148" s="142" t="s">
        <v>464</v>
      </c>
      <c r="I148" s="143"/>
      <c r="L148" s="32"/>
      <c r="M148" s="144"/>
      <c r="T148" s="53"/>
      <c r="AT148" s="17" t="s">
        <v>128</v>
      </c>
      <c r="AU148" s="17" t="s">
        <v>80</v>
      </c>
    </row>
    <row r="149" spans="2:65" s="13" customFormat="1">
      <c r="B149" s="152"/>
      <c r="D149" s="146" t="s">
        <v>130</v>
      </c>
      <c r="E149" s="153" t="s">
        <v>3</v>
      </c>
      <c r="F149" s="154" t="s">
        <v>323</v>
      </c>
      <c r="H149" s="155">
        <v>241</v>
      </c>
      <c r="I149" s="156"/>
      <c r="L149" s="152"/>
      <c r="M149" s="157"/>
      <c r="T149" s="158"/>
      <c r="AT149" s="153" t="s">
        <v>130</v>
      </c>
      <c r="AU149" s="153" t="s">
        <v>80</v>
      </c>
      <c r="AV149" s="13" t="s">
        <v>80</v>
      </c>
      <c r="AW149" s="13" t="s">
        <v>31</v>
      </c>
      <c r="AX149" s="13" t="s">
        <v>70</v>
      </c>
      <c r="AY149" s="153" t="s">
        <v>119</v>
      </c>
    </row>
    <row r="150" spans="2:65" s="14" customFormat="1">
      <c r="B150" s="159"/>
      <c r="D150" s="146" t="s">
        <v>130</v>
      </c>
      <c r="E150" s="160" t="s">
        <v>3</v>
      </c>
      <c r="F150" s="161" t="s">
        <v>132</v>
      </c>
      <c r="H150" s="162">
        <v>241</v>
      </c>
      <c r="I150" s="163"/>
      <c r="L150" s="159"/>
      <c r="M150" s="164"/>
      <c r="T150" s="165"/>
      <c r="AT150" s="160" t="s">
        <v>130</v>
      </c>
      <c r="AU150" s="160" t="s">
        <v>80</v>
      </c>
      <c r="AV150" s="14" t="s">
        <v>126</v>
      </c>
      <c r="AW150" s="14" t="s">
        <v>31</v>
      </c>
      <c r="AX150" s="14" t="s">
        <v>78</v>
      </c>
      <c r="AY150" s="160" t="s">
        <v>119</v>
      </c>
    </row>
    <row r="151" spans="2:65" s="1" customFormat="1" ht="24.25" customHeight="1">
      <c r="B151" s="127"/>
      <c r="C151" s="128" t="s">
        <v>9</v>
      </c>
      <c r="D151" s="128" t="s">
        <v>121</v>
      </c>
      <c r="E151" s="129" t="s">
        <v>465</v>
      </c>
      <c r="F151" s="130" t="s">
        <v>466</v>
      </c>
      <c r="G151" s="131" t="s">
        <v>135</v>
      </c>
      <c r="H151" s="132">
        <v>241</v>
      </c>
      <c r="I151" s="133">
        <v>15</v>
      </c>
      <c r="J151" s="134">
        <f>ROUND(I151*H151,2)</f>
        <v>3615</v>
      </c>
      <c r="K151" s="130" t="s">
        <v>125</v>
      </c>
      <c r="L151" s="32"/>
      <c r="M151" s="135" t="s">
        <v>3</v>
      </c>
      <c r="N151" s="136" t="s">
        <v>41</v>
      </c>
      <c r="P151" s="137">
        <f>O151*H151</f>
        <v>0</v>
      </c>
      <c r="Q151" s="137">
        <v>6.8999999999999997E-4</v>
      </c>
      <c r="R151" s="137">
        <f>Q151*H151</f>
        <v>0.16628999999999999</v>
      </c>
      <c r="S151" s="137">
        <v>0</v>
      </c>
      <c r="T151" s="138">
        <f>S151*H151</f>
        <v>0</v>
      </c>
      <c r="AR151" s="139" t="s">
        <v>126</v>
      </c>
      <c r="AT151" s="139" t="s">
        <v>121</v>
      </c>
      <c r="AU151" s="139" t="s">
        <v>80</v>
      </c>
      <c r="AY151" s="17" t="s">
        <v>119</v>
      </c>
      <c r="BE151" s="140">
        <f>IF(N151="základní",J151,0)</f>
        <v>3615</v>
      </c>
      <c r="BF151" s="140">
        <f>IF(N151="snížená",J151,0)</f>
        <v>0</v>
      </c>
      <c r="BG151" s="140">
        <f>IF(N151="zákl. přenesená",J151,0)</f>
        <v>0</v>
      </c>
      <c r="BH151" s="140">
        <f>IF(N151="sníž. přenesená",J151,0)</f>
        <v>0</v>
      </c>
      <c r="BI151" s="140">
        <f>IF(N151="nulová",J151,0)</f>
        <v>0</v>
      </c>
      <c r="BJ151" s="17" t="s">
        <v>78</v>
      </c>
      <c r="BK151" s="140">
        <f>ROUND(I151*H151,2)</f>
        <v>3615</v>
      </c>
      <c r="BL151" s="17" t="s">
        <v>126</v>
      </c>
      <c r="BM151" s="139" t="s">
        <v>467</v>
      </c>
    </row>
    <row r="152" spans="2:65" s="1" customFormat="1">
      <c r="B152" s="32"/>
      <c r="D152" s="141" t="s">
        <v>128</v>
      </c>
      <c r="F152" s="142" t="s">
        <v>468</v>
      </c>
      <c r="I152" s="143"/>
      <c r="L152" s="32"/>
      <c r="M152" s="144"/>
      <c r="T152" s="53"/>
      <c r="AT152" s="17" t="s">
        <v>128</v>
      </c>
      <c r="AU152" s="17" t="s">
        <v>80</v>
      </c>
    </row>
    <row r="153" spans="2:65" s="1" customFormat="1" ht="44.25" customHeight="1">
      <c r="B153" s="127"/>
      <c r="C153" s="128" t="s">
        <v>228</v>
      </c>
      <c r="D153" s="128" t="s">
        <v>121</v>
      </c>
      <c r="E153" s="129" t="s">
        <v>469</v>
      </c>
      <c r="F153" s="130" t="s">
        <v>470</v>
      </c>
      <c r="G153" s="131" t="s">
        <v>261</v>
      </c>
      <c r="H153" s="132">
        <v>159.06</v>
      </c>
      <c r="I153" s="133">
        <v>50</v>
      </c>
      <c r="J153" s="134">
        <f>ROUND(I153*H153,2)</f>
        <v>7953</v>
      </c>
      <c r="K153" s="130" t="s">
        <v>125</v>
      </c>
      <c r="L153" s="32"/>
      <c r="M153" s="135" t="s">
        <v>3</v>
      </c>
      <c r="N153" s="136" t="s">
        <v>41</v>
      </c>
      <c r="P153" s="137">
        <f>O153*H153</f>
        <v>0</v>
      </c>
      <c r="Q153" s="137">
        <v>0</v>
      </c>
      <c r="R153" s="137">
        <f>Q153*H153</f>
        <v>0</v>
      </c>
      <c r="S153" s="137">
        <v>0</v>
      </c>
      <c r="T153" s="138">
        <f>S153*H153</f>
        <v>0</v>
      </c>
      <c r="AR153" s="139" t="s">
        <v>126</v>
      </c>
      <c r="AT153" s="139" t="s">
        <v>121</v>
      </c>
      <c r="AU153" s="139" t="s">
        <v>80</v>
      </c>
      <c r="AY153" s="17" t="s">
        <v>119</v>
      </c>
      <c r="BE153" s="140">
        <f>IF(N153="základní",J153,0)</f>
        <v>7953</v>
      </c>
      <c r="BF153" s="140">
        <f>IF(N153="snížená",J153,0)</f>
        <v>0</v>
      </c>
      <c r="BG153" s="140">
        <f>IF(N153="zákl. přenesená",J153,0)</f>
        <v>0</v>
      </c>
      <c r="BH153" s="140">
        <f>IF(N153="sníž. přenesená",J153,0)</f>
        <v>0</v>
      </c>
      <c r="BI153" s="140">
        <f>IF(N153="nulová",J153,0)</f>
        <v>0</v>
      </c>
      <c r="BJ153" s="17" t="s">
        <v>78</v>
      </c>
      <c r="BK153" s="140">
        <f>ROUND(I153*H153,2)</f>
        <v>7953</v>
      </c>
      <c r="BL153" s="17" t="s">
        <v>126</v>
      </c>
      <c r="BM153" s="139" t="s">
        <v>471</v>
      </c>
    </row>
    <row r="154" spans="2:65" s="1" customFormat="1">
      <c r="B154" s="32"/>
      <c r="D154" s="141" t="s">
        <v>128</v>
      </c>
      <c r="F154" s="142" t="s">
        <v>472</v>
      </c>
      <c r="I154" s="143"/>
      <c r="L154" s="32"/>
      <c r="M154" s="144"/>
      <c r="T154" s="53"/>
      <c r="AT154" s="17" t="s">
        <v>128</v>
      </c>
      <c r="AU154" s="17" t="s">
        <v>80</v>
      </c>
    </row>
    <row r="155" spans="2:65" s="13" customFormat="1">
      <c r="B155" s="152"/>
      <c r="D155" s="146" t="s">
        <v>130</v>
      </c>
      <c r="E155" s="153" t="s">
        <v>3</v>
      </c>
      <c r="F155" s="154" t="s">
        <v>473</v>
      </c>
      <c r="H155" s="155">
        <v>159.06</v>
      </c>
      <c r="I155" s="156"/>
      <c r="L155" s="152"/>
      <c r="M155" s="157"/>
      <c r="T155" s="158"/>
      <c r="AT155" s="153" t="s">
        <v>130</v>
      </c>
      <c r="AU155" s="153" t="s">
        <v>80</v>
      </c>
      <c r="AV155" s="13" t="s">
        <v>80</v>
      </c>
      <c r="AW155" s="13" t="s">
        <v>31</v>
      </c>
      <c r="AX155" s="13" t="s">
        <v>70</v>
      </c>
      <c r="AY155" s="153" t="s">
        <v>119</v>
      </c>
    </row>
    <row r="156" spans="2:65" s="14" customFormat="1">
      <c r="B156" s="159"/>
      <c r="D156" s="146" t="s">
        <v>130</v>
      </c>
      <c r="E156" s="160" t="s">
        <v>3</v>
      </c>
      <c r="F156" s="161" t="s">
        <v>132</v>
      </c>
      <c r="H156" s="162">
        <v>159.06</v>
      </c>
      <c r="I156" s="163"/>
      <c r="L156" s="159"/>
      <c r="M156" s="164"/>
      <c r="T156" s="165"/>
      <c r="AT156" s="160" t="s">
        <v>130</v>
      </c>
      <c r="AU156" s="160" t="s">
        <v>80</v>
      </c>
      <c r="AV156" s="14" t="s">
        <v>126</v>
      </c>
      <c r="AW156" s="14" t="s">
        <v>31</v>
      </c>
      <c r="AX156" s="14" t="s">
        <v>78</v>
      </c>
      <c r="AY156" s="160" t="s">
        <v>119</v>
      </c>
    </row>
    <row r="157" spans="2:65" s="11" customFormat="1" ht="22.75" customHeight="1">
      <c r="B157" s="115"/>
      <c r="D157" s="116" t="s">
        <v>69</v>
      </c>
      <c r="E157" s="125" t="s">
        <v>80</v>
      </c>
      <c r="F157" s="125" t="s">
        <v>474</v>
      </c>
      <c r="I157" s="118"/>
      <c r="J157" s="126">
        <f>BK157</f>
        <v>4480</v>
      </c>
      <c r="L157" s="115"/>
      <c r="M157" s="120"/>
      <c r="P157" s="121">
        <f>SUM(P158:P165)</f>
        <v>0</v>
      </c>
      <c r="R157" s="121">
        <f>SUM(R158:R165)</f>
        <v>2.4808E-2</v>
      </c>
      <c r="T157" s="122">
        <f>SUM(T158:T165)</f>
        <v>0</v>
      </c>
      <c r="AR157" s="116" t="s">
        <v>78</v>
      </c>
      <c r="AT157" s="123" t="s">
        <v>69</v>
      </c>
      <c r="AU157" s="123" t="s">
        <v>78</v>
      </c>
      <c r="AY157" s="116" t="s">
        <v>119</v>
      </c>
      <c r="BK157" s="124">
        <f>SUM(BK158:BK165)</f>
        <v>4480</v>
      </c>
    </row>
    <row r="158" spans="2:65" s="1" customFormat="1" ht="33" customHeight="1">
      <c r="B158" s="127"/>
      <c r="C158" s="128" t="s">
        <v>234</v>
      </c>
      <c r="D158" s="128" t="s">
        <v>121</v>
      </c>
      <c r="E158" s="129" t="s">
        <v>475</v>
      </c>
      <c r="F158" s="130" t="s">
        <v>476</v>
      </c>
      <c r="G158" s="131" t="s">
        <v>145</v>
      </c>
      <c r="H158" s="132">
        <v>5.6</v>
      </c>
      <c r="I158" s="133">
        <v>250</v>
      </c>
      <c r="J158" s="134">
        <f>ROUND(I158*H158,2)</f>
        <v>1400</v>
      </c>
      <c r="K158" s="130" t="s">
        <v>136</v>
      </c>
      <c r="L158" s="32"/>
      <c r="M158" s="135" t="s">
        <v>3</v>
      </c>
      <c r="N158" s="136" t="s">
        <v>41</v>
      </c>
      <c r="P158" s="137">
        <f>O158*H158</f>
        <v>0</v>
      </c>
      <c r="Q158" s="137">
        <v>3.0000000000000001E-5</v>
      </c>
      <c r="R158" s="137">
        <f>Q158*H158</f>
        <v>1.6799999999999999E-4</v>
      </c>
      <c r="S158" s="137">
        <v>0</v>
      </c>
      <c r="T158" s="138">
        <f>S158*H158</f>
        <v>0</v>
      </c>
      <c r="AR158" s="139" t="s">
        <v>126</v>
      </c>
      <c r="AT158" s="139" t="s">
        <v>121</v>
      </c>
      <c r="AU158" s="139" t="s">
        <v>80</v>
      </c>
      <c r="AY158" s="17" t="s">
        <v>119</v>
      </c>
      <c r="BE158" s="140">
        <f>IF(N158="základní",J158,0)</f>
        <v>1400</v>
      </c>
      <c r="BF158" s="140">
        <f>IF(N158="snížená",J158,0)</f>
        <v>0</v>
      </c>
      <c r="BG158" s="140">
        <f>IF(N158="zákl. přenesená",J158,0)</f>
        <v>0</v>
      </c>
      <c r="BH158" s="140">
        <f>IF(N158="sníž. přenesená",J158,0)</f>
        <v>0</v>
      </c>
      <c r="BI158" s="140">
        <f>IF(N158="nulová",J158,0)</f>
        <v>0</v>
      </c>
      <c r="BJ158" s="17" t="s">
        <v>78</v>
      </c>
      <c r="BK158" s="140">
        <f>ROUND(I158*H158,2)</f>
        <v>1400</v>
      </c>
      <c r="BL158" s="17" t="s">
        <v>126</v>
      </c>
      <c r="BM158" s="139" t="s">
        <v>477</v>
      </c>
    </row>
    <row r="159" spans="2:65" s="12" customFormat="1">
      <c r="B159" s="145"/>
      <c r="D159" s="146" t="s">
        <v>130</v>
      </c>
      <c r="E159" s="147" t="s">
        <v>3</v>
      </c>
      <c r="F159" s="148" t="s">
        <v>478</v>
      </c>
      <c r="H159" s="147" t="s">
        <v>3</v>
      </c>
      <c r="I159" s="149"/>
      <c r="L159" s="145"/>
      <c r="M159" s="150"/>
      <c r="T159" s="151"/>
      <c r="AT159" s="147" t="s">
        <v>130</v>
      </c>
      <c r="AU159" s="147" t="s">
        <v>80</v>
      </c>
      <c r="AV159" s="12" t="s">
        <v>78</v>
      </c>
      <c r="AW159" s="12" t="s">
        <v>31</v>
      </c>
      <c r="AX159" s="12" t="s">
        <v>70</v>
      </c>
      <c r="AY159" s="147" t="s">
        <v>119</v>
      </c>
    </row>
    <row r="160" spans="2:65" s="13" customFormat="1">
      <c r="B160" s="152"/>
      <c r="D160" s="146" t="s">
        <v>130</v>
      </c>
      <c r="E160" s="153" t="s">
        <v>3</v>
      </c>
      <c r="F160" s="154" t="s">
        <v>479</v>
      </c>
      <c r="H160" s="155">
        <v>5.6</v>
      </c>
      <c r="I160" s="156"/>
      <c r="L160" s="152"/>
      <c r="M160" s="157"/>
      <c r="T160" s="158"/>
      <c r="AT160" s="153" t="s">
        <v>130</v>
      </c>
      <c r="AU160" s="153" t="s">
        <v>80</v>
      </c>
      <c r="AV160" s="13" t="s">
        <v>80</v>
      </c>
      <c r="AW160" s="13" t="s">
        <v>31</v>
      </c>
      <c r="AX160" s="13" t="s">
        <v>70</v>
      </c>
      <c r="AY160" s="153" t="s">
        <v>119</v>
      </c>
    </row>
    <row r="161" spans="2:65" s="14" customFormat="1">
      <c r="B161" s="159"/>
      <c r="D161" s="146" t="s">
        <v>130</v>
      </c>
      <c r="E161" s="160" t="s">
        <v>3</v>
      </c>
      <c r="F161" s="161" t="s">
        <v>132</v>
      </c>
      <c r="H161" s="162">
        <v>5.6</v>
      </c>
      <c r="I161" s="163"/>
      <c r="L161" s="159"/>
      <c r="M161" s="164"/>
      <c r="T161" s="165"/>
      <c r="AT161" s="160" t="s">
        <v>130</v>
      </c>
      <c r="AU161" s="160" t="s">
        <v>80</v>
      </c>
      <c r="AV161" s="14" t="s">
        <v>126</v>
      </c>
      <c r="AW161" s="14" t="s">
        <v>31</v>
      </c>
      <c r="AX161" s="14" t="s">
        <v>78</v>
      </c>
      <c r="AY161" s="160" t="s">
        <v>119</v>
      </c>
    </row>
    <row r="162" spans="2:65" s="1" customFormat="1" ht="16.5" customHeight="1">
      <c r="B162" s="127"/>
      <c r="C162" s="128" t="s">
        <v>240</v>
      </c>
      <c r="D162" s="128" t="s">
        <v>121</v>
      </c>
      <c r="E162" s="129" t="s">
        <v>480</v>
      </c>
      <c r="F162" s="130" t="s">
        <v>481</v>
      </c>
      <c r="G162" s="131" t="s">
        <v>145</v>
      </c>
      <c r="H162" s="132">
        <v>5.6</v>
      </c>
      <c r="I162" s="133">
        <v>550</v>
      </c>
      <c r="J162" s="134">
        <f>ROUND(I162*H162,2)</f>
        <v>3080</v>
      </c>
      <c r="K162" s="130" t="s">
        <v>136</v>
      </c>
      <c r="L162" s="32"/>
      <c r="M162" s="135" t="s">
        <v>3</v>
      </c>
      <c r="N162" s="136" t="s">
        <v>41</v>
      </c>
      <c r="P162" s="137">
        <f>O162*H162</f>
        <v>0</v>
      </c>
      <c r="Q162" s="137">
        <v>4.4000000000000003E-3</v>
      </c>
      <c r="R162" s="137">
        <f>Q162*H162</f>
        <v>2.4639999999999999E-2</v>
      </c>
      <c r="S162" s="137">
        <v>0</v>
      </c>
      <c r="T162" s="138">
        <f>S162*H162</f>
        <v>0</v>
      </c>
      <c r="AR162" s="139" t="s">
        <v>126</v>
      </c>
      <c r="AT162" s="139" t="s">
        <v>121</v>
      </c>
      <c r="AU162" s="139" t="s">
        <v>80</v>
      </c>
      <c r="AY162" s="17" t="s">
        <v>119</v>
      </c>
      <c r="BE162" s="140">
        <f>IF(N162="základní",J162,0)</f>
        <v>3080</v>
      </c>
      <c r="BF162" s="140">
        <f>IF(N162="snížená",J162,0)</f>
        <v>0</v>
      </c>
      <c r="BG162" s="140">
        <f>IF(N162="zákl. přenesená",J162,0)</f>
        <v>0</v>
      </c>
      <c r="BH162" s="140">
        <f>IF(N162="sníž. přenesená",J162,0)</f>
        <v>0</v>
      </c>
      <c r="BI162" s="140">
        <f>IF(N162="nulová",J162,0)</f>
        <v>0</v>
      </c>
      <c r="BJ162" s="17" t="s">
        <v>78</v>
      </c>
      <c r="BK162" s="140">
        <f>ROUND(I162*H162,2)</f>
        <v>3080</v>
      </c>
      <c r="BL162" s="17" t="s">
        <v>126</v>
      </c>
      <c r="BM162" s="139" t="s">
        <v>482</v>
      </c>
    </row>
    <row r="163" spans="2:65" s="12" customFormat="1">
      <c r="B163" s="145"/>
      <c r="D163" s="146" t="s">
        <v>130</v>
      </c>
      <c r="E163" s="147" t="s">
        <v>3</v>
      </c>
      <c r="F163" s="148" t="s">
        <v>483</v>
      </c>
      <c r="H163" s="147" t="s">
        <v>3</v>
      </c>
      <c r="I163" s="149"/>
      <c r="L163" s="145"/>
      <c r="M163" s="150"/>
      <c r="T163" s="151"/>
      <c r="AT163" s="147" t="s">
        <v>130</v>
      </c>
      <c r="AU163" s="147" t="s">
        <v>80</v>
      </c>
      <c r="AV163" s="12" t="s">
        <v>78</v>
      </c>
      <c r="AW163" s="12" t="s">
        <v>31</v>
      </c>
      <c r="AX163" s="12" t="s">
        <v>70</v>
      </c>
      <c r="AY163" s="147" t="s">
        <v>119</v>
      </c>
    </row>
    <row r="164" spans="2:65" s="13" customFormat="1">
      <c r="B164" s="152"/>
      <c r="D164" s="146" t="s">
        <v>130</v>
      </c>
      <c r="E164" s="153" t="s">
        <v>3</v>
      </c>
      <c r="F164" s="154" t="s">
        <v>479</v>
      </c>
      <c r="H164" s="155">
        <v>5.6</v>
      </c>
      <c r="I164" s="156"/>
      <c r="L164" s="152"/>
      <c r="M164" s="157"/>
      <c r="T164" s="158"/>
      <c r="AT164" s="153" t="s">
        <v>130</v>
      </c>
      <c r="AU164" s="153" t="s">
        <v>80</v>
      </c>
      <c r="AV164" s="13" t="s">
        <v>80</v>
      </c>
      <c r="AW164" s="13" t="s">
        <v>31</v>
      </c>
      <c r="AX164" s="13" t="s">
        <v>70</v>
      </c>
      <c r="AY164" s="153" t="s">
        <v>119</v>
      </c>
    </row>
    <row r="165" spans="2:65" s="14" customFormat="1">
      <c r="B165" s="159"/>
      <c r="D165" s="146" t="s">
        <v>130</v>
      </c>
      <c r="E165" s="160" t="s">
        <v>3</v>
      </c>
      <c r="F165" s="161" t="s">
        <v>132</v>
      </c>
      <c r="H165" s="162">
        <v>5.6</v>
      </c>
      <c r="I165" s="163"/>
      <c r="L165" s="159"/>
      <c r="M165" s="164"/>
      <c r="T165" s="165"/>
      <c r="AT165" s="160" t="s">
        <v>130</v>
      </c>
      <c r="AU165" s="160" t="s">
        <v>80</v>
      </c>
      <c r="AV165" s="14" t="s">
        <v>126</v>
      </c>
      <c r="AW165" s="14" t="s">
        <v>31</v>
      </c>
      <c r="AX165" s="14" t="s">
        <v>78</v>
      </c>
      <c r="AY165" s="160" t="s">
        <v>119</v>
      </c>
    </row>
    <row r="166" spans="2:65" s="11" customFormat="1" ht="22.75" customHeight="1">
      <c r="B166" s="115"/>
      <c r="D166" s="116" t="s">
        <v>69</v>
      </c>
      <c r="E166" s="125" t="s">
        <v>138</v>
      </c>
      <c r="F166" s="125" t="s">
        <v>484</v>
      </c>
      <c r="I166" s="118"/>
      <c r="J166" s="126">
        <f>BK166</f>
        <v>68186.399999999994</v>
      </c>
      <c r="L166" s="115"/>
      <c r="M166" s="120"/>
      <c r="P166" s="121">
        <f>SUM(P167:P175)</f>
        <v>0</v>
      </c>
      <c r="R166" s="121">
        <f>SUM(R167:R175)</f>
        <v>0.17488999999999999</v>
      </c>
      <c r="T166" s="122">
        <f>SUM(T167:T175)</f>
        <v>0</v>
      </c>
      <c r="AR166" s="116" t="s">
        <v>78</v>
      </c>
      <c r="AT166" s="123" t="s">
        <v>69</v>
      </c>
      <c r="AU166" s="123" t="s">
        <v>78</v>
      </c>
      <c r="AY166" s="116" t="s">
        <v>119</v>
      </c>
      <c r="BK166" s="124">
        <f>SUM(BK167:BK175)</f>
        <v>68186.399999999994</v>
      </c>
    </row>
    <row r="167" spans="2:65" s="1" customFormat="1" ht="16.5" customHeight="1">
      <c r="B167" s="127"/>
      <c r="C167" s="128" t="s">
        <v>246</v>
      </c>
      <c r="D167" s="128" t="s">
        <v>121</v>
      </c>
      <c r="E167" s="129" t="s">
        <v>485</v>
      </c>
      <c r="F167" s="130" t="s">
        <v>486</v>
      </c>
      <c r="G167" s="131" t="s">
        <v>124</v>
      </c>
      <c r="H167" s="132">
        <v>1</v>
      </c>
      <c r="I167" s="133">
        <v>24000</v>
      </c>
      <c r="J167" s="134">
        <f>ROUND(I167*H167,2)</f>
        <v>24000</v>
      </c>
      <c r="K167" s="130" t="s">
        <v>136</v>
      </c>
      <c r="L167" s="32"/>
      <c r="M167" s="135" t="s">
        <v>3</v>
      </c>
      <c r="N167" s="136" t="s">
        <v>41</v>
      </c>
      <c r="P167" s="137">
        <f>O167*H167</f>
        <v>0</v>
      </c>
      <c r="Q167" s="137">
        <v>0.17488999999999999</v>
      </c>
      <c r="R167" s="137">
        <f>Q167*H167</f>
        <v>0.17488999999999999</v>
      </c>
      <c r="S167" s="137">
        <v>0</v>
      </c>
      <c r="T167" s="138">
        <f>S167*H167</f>
        <v>0</v>
      </c>
      <c r="AR167" s="139" t="s">
        <v>126</v>
      </c>
      <c r="AT167" s="139" t="s">
        <v>121</v>
      </c>
      <c r="AU167" s="139" t="s">
        <v>80</v>
      </c>
      <c r="AY167" s="17" t="s">
        <v>119</v>
      </c>
      <c r="BE167" s="140">
        <f>IF(N167="základní",J167,0)</f>
        <v>24000</v>
      </c>
      <c r="BF167" s="140">
        <f>IF(N167="snížená",J167,0)</f>
        <v>0</v>
      </c>
      <c r="BG167" s="140">
        <f>IF(N167="zákl. přenesená",J167,0)</f>
        <v>0</v>
      </c>
      <c r="BH167" s="140">
        <f>IF(N167="sníž. přenesená",J167,0)</f>
        <v>0</v>
      </c>
      <c r="BI167" s="140">
        <f>IF(N167="nulová",J167,0)</f>
        <v>0</v>
      </c>
      <c r="BJ167" s="17" t="s">
        <v>78</v>
      </c>
      <c r="BK167" s="140">
        <f>ROUND(I167*H167,2)</f>
        <v>24000</v>
      </c>
      <c r="BL167" s="17" t="s">
        <v>126</v>
      </c>
      <c r="BM167" s="139" t="s">
        <v>487</v>
      </c>
    </row>
    <row r="168" spans="2:65" s="12" customFormat="1">
      <c r="B168" s="145"/>
      <c r="D168" s="146" t="s">
        <v>130</v>
      </c>
      <c r="E168" s="147" t="s">
        <v>3</v>
      </c>
      <c r="F168" s="148" t="s">
        <v>131</v>
      </c>
      <c r="H168" s="147" t="s">
        <v>3</v>
      </c>
      <c r="I168" s="149"/>
      <c r="L168" s="145"/>
      <c r="M168" s="150"/>
      <c r="T168" s="151"/>
      <c r="AT168" s="147" t="s">
        <v>130</v>
      </c>
      <c r="AU168" s="147" t="s">
        <v>80</v>
      </c>
      <c r="AV168" s="12" t="s">
        <v>78</v>
      </c>
      <c r="AW168" s="12" t="s">
        <v>31</v>
      </c>
      <c r="AX168" s="12" t="s">
        <v>70</v>
      </c>
      <c r="AY168" s="147" t="s">
        <v>119</v>
      </c>
    </row>
    <row r="169" spans="2:65" s="12" customFormat="1">
      <c r="B169" s="145"/>
      <c r="D169" s="146" t="s">
        <v>130</v>
      </c>
      <c r="E169" s="147" t="s">
        <v>3</v>
      </c>
      <c r="F169" s="148" t="s">
        <v>488</v>
      </c>
      <c r="H169" s="147" t="s">
        <v>3</v>
      </c>
      <c r="I169" s="149"/>
      <c r="L169" s="145"/>
      <c r="M169" s="150"/>
      <c r="T169" s="151"/>
      <c r="AT169" s="147" t="s">
        <v>130</v>
      </c>
      <c r="AU169" s="147" t="s">
        <v>80</v>
      </c>
      <c r="AV169" s="12" t="s">
        <v>78</v>
      </c>
      <c r="AW169" s="12" t="s">
        <v>31</v>
      </c>
      <c r="AX169" s="12" t="s">
        <v>70</v>
      </c>
      <c r="AY169" s="147" t="s">
        <v>119</v>
      </c>
    </row>
    <row r="170" spans="2:65" s="13" customFormat="1">
      <c r="B170" s="152"/>
      <c r="D170" s="146" t="s">
        <v>130</v>
      </c>
      <c r="E170" s="153" t="s">
        <v>3</v>
      </c>
      <c r="F170" s="154" t="s">
        <v>78</v>
      </c>
      <c r="H170" s="155">
        <v>1</v>
      </c>
      <c r="I170" s="156"/>
      <c r="L170" s="152"/>
      <c r="M170" s="157"/>
      <c r="T170" s="158"/>
      <c r="AT170" s="153" t="s">
        <v>130</v>
      </c>
      <c r="AU170" s="153" t="s">
        <v>80</v>
      </c>
      <c r="AV170" s="13" t="s">
        <v>80</v>
      </c>
      <c r="AW170" s="13" t="s">
        <v>31</v>
      </c>
      <c r="AX170" s="13" t="s">
        <v>70</v>
      </c>
      <c r="AY170" s="153" t="s">
        <v>119</v>
      </c>
    </row>
    <row r="171" spans="2:65" s="14" customFormat="1">
      <c r="B171" s="159"/>
      <c r="D171" s="146" t="s">
        <v>130</v>
      </c>
      <c r="E171" s="160" t="s">
        <v>3</v>
      </c>
      <c r="F171" s="161" t="s">
        <v>132</v>
      </c>
      <c r="H171" s="162">
        <v>1</v>
      </c>
      <c r="I171" s="163"/>
      <c r="L171" s="159"/>
      <c r="M171" s="164"/>
      <c r="T171" s="165"/>
      <c r="AT171" s="160" t="s">
        <v>130</v>
      </c>
      <c r="AU171" s="160" t="s">
        <v>80</v>
      </c>
      <c r="AV171" s="14" t="s">
        <v>126</v>
      </c>
      <c r="AW171" s="14" t="s">
        <v>31</v>
      </c>
      <c r="AX171" s="14" t="s">
        <v>78</v>
      </c>
      <c r="AY171" s="160" t="s">
        <v>119</v>
      </c>
    </row>
    <row r="172" spans="2:65" s="1" customFormat="1" ht="24.25" customHeight="1">
      <c r="B172" s="127"/>
      <c r="C172" s="128" t="s">
        <v>252</v>
      </c>
      <c r="D172" s="128" t="s">
        <v>121</v>
      </c>
      <c r="E172" s="129" t="s">
        <v>489</v>
      </c>
      <c r="F172" s="130" t="s">
        <v>490</v>
      </c>
      <c r="G172" s="131" t="s">
        <v>145</v>
      </c>
      <c r="H172" s="132">
        <v>465.12</v>
      </c>
      <c r="I172" s="133">
        <v>95</v>
      </c>
      <c r="J172" s="134">
        <f>ROUND(I172*H172,2)</f>
        <v>44186.400000000001</v>
      </c>
      <c r="K172" s="130" t="s">
        <v>125</v>
      </c>
      <c r="L172" s="32"/>
      <c r="M172" s="135" t="s">
        <v>3</v>
      </c>
      <c r="N172" s="136" t="s">
        <v>41</v>
      </c>
      <c r="P172" s="137">
        <f>O172*H172</f>
        <v>0</v>
      </c>
      <c r="Q172" s="137">
        <v>0</v>
      </c>
      <c r="R172" s="137">
        <f>Q172*H172</f>
        <v>0</v>
      </c>
      <c r="S172" s="137">
        <v>0</v>
      </c>
      <c r="T172" s="138">
        <f>S172*H172</f>
        <v>0</v>
      </c>
      <c r="AR172" s="139" t="s">
        <v>126</v>
      </c>
      <c r="AT172" s="139" t="s">
        <v>121</v>
      </c>
      <c r="AU172" s="139" t="s">
        <v>80</v>
      </c>
      <c r="AY172" s="17" t="s">
        <v>119</v>
      </c>
      <c r="BE172" s="140">
        <f>IF(N172="základní",J172,0)</f>
        <v>44186.400000000001</v>
      </c>
      <c r="BF172" s="140">
        <f>IF(N172="snížená",J172,0)</f>
        <v>0</v>
      </c>
      <c r="BG172" s="140">
        <f>IF(N172="zákl. přenesená",J172,0)</f>
        <v>0</v>
      </c>
      <c r="BH172" s="140">
        <f>IF(N172="sníž. přenesená",J172,0)</f>
        <v>0</v>
      </c>
      <c r="BI172" s="140">
        <f>IF(N172="nulová",J172,0)</f>
        <v>0</v>
      </c>
      <c r="BJ172" s="17" t="s">
        <v>78</v>
      </c>
      <c r="BK172" s="140">
        <f>ROUND(I172*H172,2)</f>
        <v>44186.400000000001</v>
      </c>
      <c r="BL172" s="17" t="s">
        <v>126</v>
      </c>
      <c r="BM172" s="139" t="s">
        <v>491</v>
      </c>
    </row>
    <row r="173" spans="2:65" s="1" customFormat="1">
      <c r="B173" s="32"/>
      <c r="D173" s="141" t="s">
        <v>128</v>
      </c>
      <c r="F173" s="142" t="s">
        <v>492</v>
      </c>
      <c r="I173" s="143"/>
      <c r="L173" s="32"/>
      <c r="M173" s="144"/>
      <c r="T173" s="53"/>
      <c r="AT173" s="17" t="s">
        <v>128</v>
      </c>
      <c r="AU173" s="17" t="s">
        <v>80</v>
      </c>
    </row>
    <row r="174" spans="2:65" s="13" customFormat="1">
      <c r="B174" s="152"/>
      <c r="D174" s="146" t="s">
        <v>130</v>
      </c>
      <c r="E174" s="153" t="s">
        <v>3</v>
      </c>
      <c r="F174" s="154" t="s">
        <v>493</v>
      </c>
      <c r="H174" s="155">
        <v>465.12</v>
      </c>
      <c r="I174" s="156"/>
      <c r="L174" s="152"/>
      <c r="M174" s="157"/>
      <c r="T174" s="158"/>
      <c r="AT174" s="153" t="s">
        <v>130</v>
      </c>
      <c r="AU174" s="153" t="s">
        <v>80</v>
      </c>
      <c r="AV174" s="13" t="s">
        <v>80</v>
      </c>
      <c r="AW174" s="13" t="s">
        <v>31</v>
      </c>
      <c r="AX174" s="13" t="s">
        <v>70</v>
      </c>
      <c r="AY174" s="153" t="s">
        <v>119</v>
      </c>
    </row>
    <row r="175" spans="2:65" s="14" customFormat="1">
      <c r="B175" s="159"/>
      <c r="D175" s="146" t="s">
        <v>130</v>
      </c>
      <c r="E175" s="160" t="s">
        <v>3</v>
      </c>
      <c r="F175" s="161" t="s">
        <v>132</v>
      </c>
      <c r="H175" s="162">
        <v>465.12</v>
      </c>
      <c r="I175" s="163"/>
      <c r="L175" s="159"/>
      <c r="M175" s="164"/>
      <c r="T175" s="165"/>
      <c r="AT175" s="160" t="s">
        <v>130</v>
      </c>
      <c r="AU175" s="160" t="s">
        <v>80</v>
      </c>
      <c r="AV175" s="14" t="s">
        <v>126</v>
      </c>
      <c r="AW175" s="14" t="s">
        <v>31</v>
      </c>
      <c r="AX175" s="14" t="s">
        <v>78</v>
      </c>
      <c r="AY175" s="160" t="s">
        <v>119</v>
      </c>
    </row>
    <row r="176" spans="2:65" s="11" customFormat="1" ht="22.75" customHeight="1">
      <c r="B176" s="115"/>
      <c r="D176" s="116" t="s">
        <v>69</v>
      </c>
      <c r="E176" s="125" t="s">
        <v>126</v>
      </c>
      <c r="F176" s="125" t="s">
        <v>494</v>
      </c>
      <c r="I176" s="118"/>
      <c r="J176" s="126">
        <f>BK176</f>
        <v>42730.5</v>
      </c>
      <c r="L176" s="115"/>
      <c r="M176" s="120"/>
      <c r="P176" s="121">
        <f>SUM(P177:P189)</f>
        <v>0</v>
      </c>
      <c r="R176" s="121">
        <f>SUM(R177:R189)</f>
        <v>1.7844</v>
      </c>
      <c r="T176" s="122">
        <f>SUM(T177:T189)</f>
        <v>0</v>
      </c>
      <c r="AR176" s="116" t="s">
        <v>78</v>
      </c>
      <c r="AT176" s="123" t="s">
        <v>69</v>
      </c>
      <c r="AU176" s="123" t="s">
        <v>78</v>
      </c>
      <c r="AY176" s="116" t="s">
        <v>119</v>
      </c>
      <c r="BK176" s="124">
        <f>SUM(BK177:BK189)</f>
        <v>42730.5</v>
      </c>
    </row>
    <row r="177" spans="2:65" s="1" customFormat="1" ht="24.25" customHeight="1">
      <c r="B177" s="127"/>
      <c r="C177" s="128" t="s">
        <v>8</v>
      </c>
      <c r="D177" s="128" t="s">
        <v>121</v>
      </c>
      <c r="E177" s="129" t="s">
        <v>495</v>
      </c>
      <c r="F177" s="130" t="s">
        <v>496</v>
      </c>
      <c r="G177" s="131" t="s">
        <v>135</v>
      </c>
      <c r="H177" s="132">
        <v>4.8</v>
      </c>
      <c r="I177" s="133">
        <v>500</v>
      </c>
      <c r="J177" s="134">
        <f>ROUND(I177*H177,2)</f>
        <v>2400</v>
      </c>
      <c r="K177" s="130" t="s">
        <v>125</v>
      </c>
      <c r="L177" s="32"/>
      <c r="M177" s="135" t="s">
        <v>3</v>
      </c>
      <c r="N177" s="136" t="s">
        <v>41</v>
      </c>
      <c r="P177" s="137">
        <f>O177*H177</f>
        <v>0</v>
      </c>
      <c r="Q177" s="137">
        <v>0.37175000000000002</v>
      </c>
      <c r="R177" s="137">
        <f>Q177*H177</f>
        <v>1.7844</v>
      </c>
      <c r="S177" s="137">
        <v>0</v>
      </c>
      <c r="T177" s="138">
        <f>S177*H177</f>
        <v>0</v>
      </c>
      <c r="AR177" s="139" t="s">
        <v>126</v>
      </c>
      <c r="AT177" s="139" t="s">
        <v>121</v>
      </c>
      <c r="AU177" s="139" t="s">
        <v>80</v>
      </c>
      <c r="AY177" s="17" t="s">
        <v>119</v>
      </c>
      <c r="BE177" s="140">
        <f>IF(N177="základní",J177,0)</f>
        <v>2400</v>
      </c>
      <c r="BF177" s="140">
        <f>IF(N177="snížená",J177,0)</f>
        <v>0</v>
      </c>
      <c r="BG177" s="140">
        <f>IF(N177="zákl. přenesená",J177,0)</f>
        <v>0</v>
      </c>
      <c r="BH177" s="140">
        <f>IF(N177="sníž. přenesená",J177,0)</f>
        <v>0</v>
      </c>
      <c r="BI177" s="140">
        <f>IF(N177="nulová",J177,0)</f>
        <v>0</v>
      </c>
      <c r="BJ177" s="17" t="s">
        <v>78</v>
      </c>
      <c r="BK177" s="140">
        <f>ROUND(I177*H177,2)</f>
        <v>2400</v>
      </c>
      <c r="BL177" s="17" t="s">
        <v>126</v>
      </c>
      <c r="BM177" s="139" t="s">
        <v>497</v>
      </c>
    </row>
    <row r="178" spans="2:65" s="1" customFormat="1">
      <c r="B178" s="32"/>
      <c r="D178" s="141" t="s">
        <v>128</v>
      </c>
      <c r="F178" s="142" t="s">
        <v>498</v>
      </c>
      <c r="I178" s="143"/>
      <c r="L178" s="32"/>
      <c r="M178" s="144"/>
      <c r="T178" s="53"/>
      <c r="AT178" s="17" t="s">
        <v>128</v>
      </c>
      <c r="AU178" s="17" t="s">
        <v>80</v>
      </c>
    </row>
    <row r="179" spans="2:65" s="12" customFormat="1">
      <c r="B179" s="145"/>
      <c r="D179" s="146" t="s">
        <v>130</v>
      </c>
      <c r="E179" s="147" t="s">
        <v>3</v>
      </c>
      <c r="F179" s="148" t="s">
        <v>131</v>
      </c>
      <c r="H179" s="147" t="s">
        <v>3</v>
      </c>
      <c r="I179" s="149"/>
      <c r="L179" s="145"/>
      <c r="M179" s="150"/>
      <c r="T179" s="151"/>
      <c r="AT179" s="147" t="s">
        <v>130</v>
      </c>
      <c r="AU179" s="147" t="s">
        <v>80</v>
      </c>
      <c r="AV179" s="12" t="s">
        <v>78</v>
      </c>
      <c r="AW179" s="12" t="s">
        <v>31</v>
      </c>
      <c r="AX179" s="12" t="s">
        <v>70</v>
      </c>
      <c r="AY179" s="147" t="s">
        <v>119</v>
      </c>
    </row>
    <row r="180" spans="2:65" s="12" customFormat="1">
      <c r="B180" s="145"/>
      <c r="D180" s="146" t="s">
        <v>130</v>
      </c>
      <c r="E180" s="147" t="s">
        <v>3</v>
      </c>
      <c r="F180" s="148" t="s">
        <v>499</v>
      </c>
      <c r="H180" s="147" t="s">
        <v>3</v>
      </c>
      <c r="I180" s="149"/>
      <c r="L180" s="145"/>
      <c r="M180" s="150"/>
      <c r="T180" s="151"/>
      <c r="AT180" s="147" t="s">
        <v>130</v>
      </c>
      <c r="AU180" s="147" t="s">
        <v>80</v>
      </c>
      <c r="AV180" s="12" t="s">
        <v>78</v>
      </c>
      <c r="AW180" s="12" t="s">
        <v>31</v>
      </c>
      <c r="AX180" s="12" t="s">
        <v>70</v>
      </c>
      <c r="AY180" s="147" t="s">
        <v>119</v>
      </c>
    </row>
    <row r="181" spans="2:65" s="13" customFormat="1">
      <c r="B181" s="152"/>
      <c r="D181" s="146" t="s">
        <v>130</v>
      </c>
      <c r="E181" s="153" t="s">
        <v>3</v>
      </c>
      <c r="F181" s="154" t="s">
        <v>500</v>
      </c>
      <c r="H181" s="155">
        <v>4.8</v>
      </c>
      <c r="I181" s="156"/>
      <c r="L181" s="152"/>
      <c r="M181" s="157"/>
      <c r="T181" s="158"/>
      <c r="AT181" s="153" t="s">
        <v>130</v>
      </c>
      <c r="AU181" s="153" t="s">
        <v>80</v>
      </c>
      <c r="AV181" s="13" t="s">
        <v>80</v>
      </c>
      <c r="AW181" s="13" t="s">
        <v>31</v>
      </c>
      <c r="AX181" s="13" t="s">
        <v>70</v>
      </c>
      <c r="AY181" s="153" t="s">
        <v>119</v>
      </c>
    </row>
    <row r="182" spans="2:65" s="14" customFormat="1">
      <c r="B182" s="159"/>
      <c r="D182" s="146" t="s">
        <v>130</v>
      </c>
      <c r="E182" s="160" t="s">
        <v>3</v>
      </c>
      <c r="F182" s="161" t="s">
        <v>132</v>
      </c>
      <c r="H182" s="162">
        <v>4.8</v>
      </c>
      <c r="I182" s="163"/>
      <c r="L182" s="159"/>
      <c r="M182" s="164"/>
      <c r="T182" s="165"/>
      <c r="AT182" s="160" t="s">
        <v>130</v>
      </c>
      <c r="AU182" s="160" t="s">
        <v>80</v>
      </c>
      <c r="AV182" s="14" t="s">
        <v>126</v>
      </c>
      <c r="AW182" s="14" t="s">
        <v>31</v>
      </c>
      <c r="AX182" s="14" t="s">
        <v>78</v>
      </c>
      <c r="AY182" s="160" t="s">
        <v>119</v>
      </c>
    </row>
    <row r="183" spans="2:65" s="1" customFormat="1" ht="33" customHeight="1">
      <c r="B183" s="127"/>
      <c r="C183" s="128" t="s">
        <v>264</v>
      </c>
      <c r="D183" s="128" t="s">
        <v>121</v>
      </c>
      <c r="E183" s="129" t="s">
        <v>501</v>
      </c>
      <c r="F183" s="130" t="s">
        <v>502</v>
      </c>
      <c r="G183" s="131" t="s">
        <v>176</v>
      </c>
      <c r="H183" s="132">
        <v>26.887</v>
      </c>
      <c r="I183" s="133">
        <v>1500</v>
      </c>
      <c r="J183" s="134">
        <f>ROUND(I183*H183,2)</f>
        <v>40330.5</v>
      </c>
      <c r="K183" s="130" t="s">
        <v>125</v>
      </c>
      <c r="L183" s="32"/>
      <c r="M183" s="135" t="s">
        <v>3</v>
      </c>
      <c r="N183" s="136" t="s">
        <v>41</v>
      </c>
      <c r="P183" s="137">
        <f>O183*H183</f>
        <v>0</v>
      </c>
      <c r="Q183" s="137">
        <v>0</v>
      </c>
      <c r="R183" s="137">
        <f>Q183*H183</f>
        <v>0</v>
      </c>
      <c r="S183" s="137">
        <v>0</v>
      </c>
      <c r="T183" s="138">
        <f>S183*H183</f>
        <v>0</v>
      </c>
      <c r="AR183" s="139" t="s">
        <v>126</v>
      </c>
      <c r="AT183" s="139" t="s">
        <v>121</v>
      </c>
      <c r="AU183" s="139" t="s">
        <v>80</v>
      </c>
      <c r="AY183" s="17" t="s">
        <v>119</v>
      </c>
      <c r="BE183" s="140">
        <f>IF(N183="základní",J183,0)</f>
        <v>40330.5</v>
      </c>
      <c r="BF183" s="140">
        <f>IF(N183="snížená",J183,0)</f>
        <v>0</v>
      </c>
      <c r="BG183" s="140">
        <f>IF(N183="zákl. přenesená",J183,0)</f>
        <v>0</v>
      </c>
      <c r="BH183" s="140">
        <f>IF(N183="sníž. přenesená",J183,0)</f>
        <v>0</v>
      </c>
      <c r="BI183" s="140">
        <f>IF(N183="nulová",J183,0)</f>
        <v>0</v>
      </c>
      <c r="BJ183" s="17" t="s">
        <v>78</v>
      </c>
      <c r="BK183" s="140">
        <f>ROUND(I183*H183,2)</f>
        <v>40330.5</v>
      </c>
      <c r="BL183" s="17" t="s">
        <v>126</v>
      </c>
      <c r="BM183" s="139" t="s">
        <v>503</v>
      </c>
    </row>
    <row r="184" spans="2:65" s="1" customFormat="1">
      <c r="B184" s="32"/>
      <c r="D184" s="141" t="s">
        <v>128</v>
      </c>
      <c r="F184" s="142" t="s">
        <v>504</v>
      </c>
      <c r="I184" s="143"/>
      <c r="L184" s="32"/>
      <c r="M184" s="144"/>
      <c r="T184" s="53"/>
      <c r="AT184" s="17" t="s">
        <v>128</v>
      </c>
      <c r="AU184" s="17" t="s">
        <v>80</v>
      </c>
    </row>
    <row r="185" spans="2:65" s="12" customFormat="1">
      <c r="B185" s="145"/>
      <c r="D185" s="146" t="s">
        <v>130</v>
      </c>
      <c r="E185" s="147" t="s">
        <v>3</v>
      </c>
      <c r="F185" s="148" t="s">
        <v>131</v>
      </c>
      <c r="H185" s="147" t="s">
        <v>3</v>
      </c>
      <c r="I185" s="149"/>
      <c r="L185" s="145"/>
      <c r="M185" s="150"/>
      <c r="T185" s="151"/>
      <c r="AT185" s="147" t="s">
        <v>130</v>
      </c>
      <c r="AU185" s="147" t="s">
        <v>80</v>
      </c>
      <c r="AV185" s="12" t="s">
        <v>78</v>
      </c>
      <c r="AW185" s="12" t="s">
        <v>31</v>
      </c>
      <c r="AX185" s="12" t="s">
        <v>70</v>
      </c>
      <c r="AY185" s="147" t="s">
        <v>119</v>
      </c>
    </row>
    <row r="186" spans="2:65" s="13" customFormat="1">
      <c r="B186" s="152"/>
      <c r="D186" s="146" t="s">
        <v>130</v>
      </c>
      <c r="E186" s="153" t="s">
        <v>3</v>
      </c>
      <c r="F186" s="154" t="s">
        <v>505</v>
      </c>
      <c r="H186" s="155">
        <v>9.6</v>
      </c>
      <c r="I186" s="156"/>
      <c r="L186" s="152"/>
      <c r="M186" s="157"/>
      <c r="T186" s="158"/>
      <c r="AT186" s="153" t="s">
        <v>130</v>
      </c>
      <c r="AU186" s="153" t="s">
        <v>80</v>
      </c>
      <c r="AV186" s="13" t="s">
        <v>80</v>
      </c>
      <c r="AW186" s="13" t="s">
        <v>31</v>
      </c>
      <c r="AX186" s="13" t="s">
        <v>70</v>
      </c>
      <c r="AY186" s="153" t="s">
        <v>119</v>
      </c>
    </row>
    <row r="187" spans="2:65" s="13" customFormat="1">
      <c r="B187" s="152"/>
      <c r="D187" s="146" t="s">
        <v>130</v>
      </c>
      <c r="E187" s="153" t="s">
        <v>3</v>
      </c>
      <c r="F187" s="154" t="s">
        <v>506</v>
      </c>
      <c r="H187" s="155">
        <v>12.186999999999999</v>
      </c>
      <c r="I187" s="156"/>
      <c r="L187" s="152"/>
      <c r="M187" s="157"/>
      <c r="T187" s="158"/>
      <c r="AT187" s="153" t="s">
        <v>130</v>
      </c>
      <c r="AU187" s="153" t="s">
        <v>80</v>
      </c>
      <c r="AV187" s="13" t="s">
        <v>80</v>
      </c>
      <c r="AW187" s="13" t="s">
        <v>31</v>
      </c>
      <c r="AX187" s="13" t="s">
        <v>70</v>
      </c>
      <c r="AY187" s="153" t="s">
        <v>119</v>
      </c>
    </row>
    <row r="188" spans="2:65" s="13" customFormat="1">
      <c r="B188" s="152"/>
      <c r="D188" s="146" t="s">
        <v>130</v>
      </c>
      <c r="E188" s="153" t="s">
        <v>3</v>
      </c>
      <c r="F188" s="154" t="s">
        <v>507</v>
      </c>
      <c r="H188" s="155">
        <v>5.0999999999999996</v>
      </c>
      <c r="I188" s="156"/>
      <c r="L188" s="152"/>
      <c r="M188" s="157"/>
      <c r="T188" s="158"/>
      <c r="AT188" s="153" t="s">
        <v>130</v>
      </c>
      <c r="AU188" s="153" t="s">
        <v>80</v>
      </c>
      <c r="AV188" s="13" t="s">
        <v>80</v>
      </c>
      <c r="AW188" s="13" t="s">
        <v>31</v>
      </c>
      <c r="AX188" s="13" t="s">
        <v>70</v>
      </c>
      <c r="AY188" s="153" t="s">
        <v>119</v>
      </c>
    </row>
    <row r="189" spans="2:65" s="14" customFormat="1">
      <c r="B189" s="159"/>
      <c r="D189" s="146" t="s">
        <v>130</v>
      </c>
      <c r="E189" s="160" t="s">
        <v>3</v>
      </c>
      <c r="F189" s="161" t="s">
        <v>132</v>
      </c>
      <c r="H189" s="162">
        <v>26.887</v>
      </c>
      <c r="I189" s="163"/>
      <c r="L189" s="159"/>
      <c r="M189" s="164"/>
      <c r="T189" s="165"/>
      <c r="AT189" s="160" t="s">
        <v>130</v>
      </c>
      <c r="AU189" s="160" t="s">
        <v>80</v>
      </c>
      <c r="AV189" s="14" t="s">
        <v>126</v>
      </c>
      <c r="AW189" s="14" t="s">
        <v>31</v>
      </c>
      <c r="AX189" s="14" t="s">
        <v>78</v>
      </c>
      <c r="AY189" s="160" t="s">
        <v>119</v>
      </c>
    </row>
    <row r="190" spans="2:65" s="11" customFormat="1" ht="22.75" customHeight="1">
      <c r="B190" s="115"/>
      <c r="D190" s="116" t="s">
        <v>69</v>
      </c>
      <c r="E190" s="125" t="s">
        <v>167</v>
      </c>
      <c r="F190" s="125" t="s">
        <v>508</v>
      </c>
      <c r="I190" s="118"/>
      <c r="J190" s="126">
        <f>BK190</f>
        <v>977687.76</v>
      </c>
      <c r="L190" s="115"/>
      <c r="M190" s="120"/>
      <c r="P190" s="121">
        <f>SUM(P191:P248)</f>
        <v>0</v>
      </c>
      <c r="R190" s="121">
        <f>SUM(R191:R248)</f>
        <v>63.530653090000001</v>
      </c>
      <c r="T190" s="122">
        <f>SUM(T191:T248)</f>
        <v>0</v>
      </c>
      <c r="AR190" s="116" t="s">
        <v>78</v>
      </c>
      <c r="AT190" s="123" t="s">
        <v>69</v>
      </c>
      <c r="AU190" s="123" t="s">
        <v>78</v>
      </c>
      <c r="AY190" s="116" t="s">
        <v>119</v>
      </c>
      <c r="BK190" s="124">
        <f>SUM(BK191:BK248)</f>
        <v>977687.76</v>
      </c>
    </row>
    <row r="191" spans="2:65" s="1" customFormat="1" ht="33" customHeight="1">
      <c r="B191" s="127"/>
      <c r="C191" s="128" t="s">
        <v>273</v>
      </c>
      <c r="D191" s="128" t="s">
        <v>121</v>
      </c>
      <c r="E191" s="129" t="s">
        <v>509</v>
      </c>
      <c r="F191" s="130" t="s">
        <v>510</v>
      </c>
      <c r="G191" s="131" t="s">
        <v>145</v>
      </c>
      <c r="H191" s="132">
        <v>160</v>
      </c>
      <c r="I191" s="133">
        <v>220</v>
      </c>
      <c r="J191" s="134">
        <f>ROUND(I191*H191,2)</f>
        <v>35200</v>
      </c>
      <c r="K191" s="130" t="s">
        <v>125</v>
      </c>
      <c r="L191" s="32"/>
      <c r="M191" s="135" t="s">
        <v>3</v>
      </c>
      <c r="N191" s="136" t="s">
        <v>41</v>
      </c>
      <c r="P191" s="137">
        <f>O191*H191</f>
        <v>0</v>
      </c>
      <c r="Q191" s="137">
        <v>1.0000000000000001E-5</v>
      </c>
      <c r="R191" s="137">
        <f>Q191*H191</f>
        <v>1.6000000000000001E-3</v>
      </c>
      <c r="S191" s="137">
        <v>0</v>
      </c>
      <c r="T191" s="138">
        <f>S191*H191</f>
        <v>0</v>
      </c>
      <c r="AR191" s="139" t="s">
        <v>126</v>
      </c>
      <c r="AT191" s="139" t="s">
        <v>121</v>
      </c>
      <c r="AU191" s="139" t="s">
        <v>80</v>
      </c>
      <c r="AY191" s="17" t="s">
        <v>119</v>
      </c>
      <c r="BE191" s="140">
        <f>IF(N191="základní",J191,0)</f>
        <v>35200</v>
      </c>
      <c r="BF191" s="140">
        <f>IF(N191="snížená",J191,0)</f>
        <v>0</v>
      </c>
      <c r="BG191" s="140">
        <f>IF(N191="zákl. přenesená",J191,0)</f>
        <v>0</v>
      </c>
      <c r="BH191" s="140">
        <f>IF(N191="sníž. přenesená",J191,0)</f>
        <v>0</v>
      </c>
      <c r="BI191" s="140">
        <f>IF(N191="nulová",J191,0)</f>
        <v>0</v>
      </c>
      <c r="BJ191" s="17" t="s">
        <v>78</v>
      </c>
      <c r="BK191" s="140">
        <f>ROUND(I191*H191,2)</f>
        <v>35200</v>
      </c>
      <c r="BL191" s="17" t="s">
        <v>126</v>
      </c>
      <c r="BM191" s="139" t="s">
        <v>511</v>
      </c>
    </row>
    <row r="192" spans="2:65" s="1" customFormat="1">
      <c r="B192" s="32"/>
      <c r="D192" s="141" t="s">
        <v>128</v>
      </c>
      <c r="F192" s="142" t="s">
        <v>512</v>
      </c>
      <c r="I192" s="143"/>
      <c r="L192" s="32"/>
      <c r="M192" s="144"/>
      <c r="T192" s="53"/>
      <c r="AT192" s="17" t="s">
        <v>128</v>
      </c>
      <c r="AU192" s="17" t="s">
        <v>80</v>
      </c>
    </row>
    <row r="193" spans="2:65" s="12" customFormat="1">
      <c r="B193" s="145"/>
      <c r="D193" s="146" t="s">
        <v>130</v>
      </c>
      <c r="E193" s="147" t="s">
        <v>3</v>
      </c>
      <c r="F193" s="148" t="s">
        <v>131</v>
      </c>
      <c r="H193" s="147" t="s">
        <v>3</v>
      </c>
      <c r="I193" s="149"/>
      <c r="L193" s="145"/>
      <c r="M193" s="150"/>
      <c r="T193" s="151"/>
      <c r="AT193" s="147" t="s">
        <v>130</v>
      </c>
      <c r="AU193" s="147" t="s">
        <v>80</v>
      </c>
      <c r="AV193" s="12" t="s">
        <v>78</v>
      </c>
      <c r="AW193" s="12" t="s">
        <v>31</v>
      </c>
      <c r="AX193" s="12" t="s">
        <v>70</v>
      </c>
      <c r="AY193" s="147" t="s">
        <v>119</v>
      </c>
    </row>
    <row r="194" spans="2:65" s="13" customFormat="1">
      <c r="B194" s="152"/>
      <c r="D194" s="146" t="s">
        <v>130</v>
      </c>
      <c r="E194" s="153" t="s">
        <v>3</v>
      </c>
      <c r="F194" s="154" t="s">
        <v>154</v>
      </c>
      <c r="H194" s="155">
        <v>160</v>
      </c>
      <c r="I194" s="156"/>
      <c r="L194" s="152"/>
      <c r="M194" s="157"/>
      <c r="T194" s="158"/>
      <c r="AT194" s="153" t="s">
        <v>130</v>
      </c>
      <c r="AU194" s="153" t="s">
        <v>80</v>
      </c>
      <c r="AV194" s="13" t="s">
        <v>80</v>
      </c>
      <c r="AW194" s="13" t="s">
        <v>31</v>
      </c>
      <c r="AX194" s="13" t="s">
        <v>70</v>
      </c>
      <c r="AY194" s="153" t="s">
        <v>119</v>
      </c>
    </row>
    <row r="195" spans="2:65" s="14" customFormat="1">
      <c r="B195" s="159"/>
      <c r="D195" s="146" t="s">
        <v>130</v>
      </c>
      <c r="E195" s="160" t="s">
        <v>3</v>
      </c>
      <c r="F195" s="161" t="s">
        <v>132</v>
      </c>
      <c r="H195" s="162">
        <v>160</v>
      </c>
      <c r="I195" s="163"/>
      <c r="L195" s="159"/>
      <c r="M195" s="164"/>
      <c r="T195" s="165"/>
      <c r="AT195" s="160" t="s">
        <v>130</v>
      </c>
      <c r="AU195" s="160" t="s">
        <v>80</v>
      </c>
      <c r="AV195" s="14" t="s">
        <v>126</v>
      </c>
      <c r="AW195" s="14" t="s">
        <v>31</v>
      </c>
      <c r="AX195" s="14" t="s">
        <v>78</v>
      </c>
      <c r="AY195" s="160" t="s">
        <v>119</v>
      </c>
    </row>
    <row r="196" spans="2:65" s="1" customFormat="1" ht="24.25" customHeight="1">
      <c r="B196" s="127"/>
      <c r="C196" s="173" t="s">
        <v>278</v>
      </c>
      <c r="D196" s="173" t="s">
        <v>258</v>
      </c>
      <c r="E196" s="174" t="s">
        <v>513</v>
      </c>
      <c r="F196" s="175" t="s">
        <v>514</v>
      </c>
      <c r="G196" s="176" t="s">
        <v>145</v>
      </c>
      <c r="H196" s="177">
        <v>162.4</v>
      </c>
      <c r="I196" s="178">
        <v>260</v>
      </c>
      <c r="J196" s="179">
        <f>ROUND(I196*H196,2)</f>
        <v>42224</v>
      </c>
      <c r="K196" s="175" t="s">
        <v>125</v>
      </c>
      <c r="L196" s="180"/>
      <c r="M196" s="181" t="s">
        <v>3</v>
      </c>
      <c r="N196" s="182" t="s">
        <v>41</v>
      </c>
      <c r="P196" s="137">
        <f>O196*H196</f>
        <v>0</v>
      </c>
      <c r="Q196" s="137">
        <v>1.2099999999999999E-3</v>
      </c>
      <c r="R196" s="137">
        <f>Q196*H196</f>
        <v>0.19650399999999998</v>
      </c>
      <c r="S196" s="137">
        <v>0</v>
      </c>
      <c r="T196" s="138">
        <f>S196*H196</f>
        <v>0</v>
      </c>
      <c r="AR196" s="139" t="s">
        <v>167</v>
      </c>
      <c r="AT196" s="139" t="s">
        <v>258</v>
      </c>
      <c r="AU196" s="139" t="s">
        <v>80</v>
      </c>
      <c r="AY196" s="17" t="s">
        <v>119</v>
      </c>
      <c r="BE196" s="140">
        <f>IF(N196="základní",J196,0)</f>
        <v>42224</v>
      </c>
      <c r="BF196" s="140">
        <f>IF(N196="snížená",J196,0)</f>
        <v>0</v>
      </c>
      <c r="BG196" s="140">
        <f>IF(N196="zákl. přenesená",J196,0)</f>
        <v>0</v>
      </c>
      <c r="BH196" s="140">
        <f>IF(N196="sníž. přenesená",J196,0)</f>
        <v>0</v>
      </c>
      <c r="BI196" s="140">
        <f>IF(N196="nulová",J196,0)</f>
        <v>0</v>
      </c>
      <c r="BJ196" s="17" t="s">
        <v>78</v>
      </c>
      <c r="BK196" s="140">
        <f>ROUND(I196*H196,2)</f>
        <v>42224</v>
      </c>
      <c r="BL196" s="17" t="s">
        <v>126</v>
      </c>
      <c r="BM196" s="139" t="s">
        <v>515</v>
      </c>
    </row>
    <row r="197" spans="2:65" s="13" customFormat="1">
      <c r="B197" s="152"/>
      <c r="D197" s="146" t="s">
        <v>130</v>
      </c>
      <c r="F197" s="154" t="s">
        <v>516</v>
      </c>
      <c r="H197" s="155">
        <v>162.4</v>
      </c>
      <c r="I197" s="156"/>
      <c r="L197" s="152"/>
      <c r="M197" s="157"/>
      <c r="T197" s="158"/>
      <c r="AT197" s="153" t="s">
        <v>130</v>
      </c>
      <c r="AU197" s="153" t="s">
        <v>80</v>
      </c>
      <c r="AV197" s="13" t="s">
        <v>80</v>
      </c>
      <c r="AW197" s="13" t="s">
        <v>4</v>
      </c>
      <c r="AX197" s="13" t="s">
        <v>78</v>
      </c>
      <c r="AY197" s="153" t="s">
        <v>119</v>
      </c>
    </row>
    <row r="198" spans="2:65" s="1" customFormat="1" ht="33" customHeight="1">
      <c r="B198" s="127"/>
      <c r="C198" s="128" t="s">
        <v>172</v>
      </c>
      <c r="D198" s="128" t="s">
        <v>121</v>
      </c>
      <c r="E198" s="129" t="s">
        <v>517</v>
      </c>
      <c r="F198" s="130" t="s">
        <v>518</v>
      </c>
      <c r="G198" s="131" t="s">
        <v>145</v>
      </c>
      <c r="H198" s="132">
        <v>102</v>
      </c>
      <c r="I198" s="133">
        <v>270</v>
      </c>
      <c r="J198" s="134">
        <f>ROUND(I198*H198,2)</f>
        <v>27540</v>
      </c>
      <c r="K198" s="130" t="s">
        <v>125</v>
      </c>
      <c r="L198" s="32"/>
      <c r="M198" s="135" t="s">
        <v>3</v>
      </c>
      <c r="N198" s="136" t="s">
        <v>41</v>
      </c>
      <c r="P198" s="137">
        <f>O198*H198</f>
        <v>0</v>
      </c>
      <c r="Q198" s="137">
        <v>2.0000000000000002E-5</v>
      </c>
      <c r="R198" s="137">
        <f>Q198*H198</f>
        <v>2.0400000000000001E-3</v>
      </c>
      <c r="S198" s="137">
        <v>0</v>
      </c>
      <c r="T198" s="138">
        <f>S198*H198</f>
        <v>0</v>
      </c>
      <c r="AR198" s="139" t="s">
        <v>126</v>
      </c>
      <c r="AT198" s="139" t="s">
        <v>121</v>
      </c>
      <c r="AU198" s="139" t="s">
        <v>80</v>
      </c>
      <c r="AY198" s="17" t="s">
        <v>119</v>
      </c>
      <c r="BE198" s="140">
        <f>IF(N198="základní",J198,0)</f>
        <v>27540</v>
      </c>
      <c r="BF198" s="140">
        <f>IF(N198="snížená",J198,0)</f>
        <v>0</v>
      </c>
      <c r="BG198" s="140">
        <f>IF(N198="zákl. přenesená",J198,0)</f>
        <v>0</v>
      </c>
      <c r="BH198" s="140">
        <f>IF(N198="sníž. přenesená",J198,0)</f>
        <v>0</v>
      </c>
      <c r="BI198" s="140">
        <f>IF(N198="nulová",J198,0)</f>
        <v>0</v>
      </c>
      <c r="BJ198" s="17" t="s">
        <v>78</v>
      </c>
      <c r="BK198" s="140">
        <f>ROUND(I198*H198,2)</f>
        <v>27540</v>
      </c>
      <c r="BL198" s="17" t="s">
        <v>126</v>
      </c>
      <c r="BM198" s="139" t="s">
        <v>519</v>
      </c>
    </row>
    <row r="199" spans="2:65" s="1" customFormat="1">
      <c r="B199" s="32"/>
      <c r="D199" s="141" t="s">
        <v>128</v>
      </c>
      <c r="F199" s="142" t="s">
        <v>520</v>
      </c>
      <c r="I199" s="143"/>
      <c r="L199" s="32"/>
      <c r="M199" s="144"/>
      <c r="T199" s="53"/>
      <c r="AT199" s="17" t="s">
        <v>128</v>
      </c>
      <c r="AU199" s="17" t="s">
        <v>80</v>
      </c>
    </row>
    <row r="200" spans="2:65" s="12" customFormat="1">
      <c r="B200" s="145"/>
      <c r="D200" s="146" t="s">
        <v>130</v>
      </c>
      <c r="E200" s="147" t="s">
        <v>3</v>
      </c>
      <c r="F200" s="148" t="s">
        <v>131</v>
      </c>
      <c r="H200" s="147" t="s">
        <v>3</v>
      </c>
      <c r="I200" s="149"/>
      <c r="L200" s="145"/>
      <c r="M200" s="150"/>
      <c r="T200" s="151"/>
      <c r="AT200" s="147" t="s">
        <v>130</v>
      </c>
      <c r="AU200" s="147" t="s">
        <v>80</v>
      </c>
      <c r="AV200" s="12" t="s">
        <v>78</v>
      </c>
      <c r="AW200" s="12" t="s">
        <v>31</v>
      </c>
      <c r="AX200" s="12" t="s">
        <v>70</v>
      </c>
      <c r="AY200" s="147" t="s">
        <v>119</v>
      </c>
    </row>
    <row r="201" spans="2:65" s="13" customFormat="1">
      <c r="B201" s="152"/>
      <c r="D201" s="146" t="s">
        <v>130</v>
      </c>
      <c r="E201" s="153" t="s">
        <v>3</v>
      </c>
      <c r="F201" s="154" t="s">
        <v>521</v>
      </c>
      <c r="H201" s="155">
        <v>102</v>
      </c>
      <c r="I201" s="156"/>
      <c r="L201" s="152"/>
      <c r="M201" s="157"/>
      <c r="T201" s="158"/>
      <c r="AT201" s="153" t="s">
        <v>130</v>
      </c>
      <c r="AU201" s="153" t="s">
        <v>80</v>
      </c>
      <c r="AV201" s="13" t="s">
        <v>80</v>
      </c>
      <c r="AW201" s="13" t="s">
        <v>31</v>
      </c>
      <c r="AX201" s="13" t="s">
        <v>70</v>
      </c>
      <c r="AY201" s="153" t="s">
        <v>119</v>
      </c>
    </row>
    <row r="202" spans="2:65" s="14" customFormat="1">
      <c r="B202" s="159"/>
      <c r="D202" s="146" t="s">
        <v>130</v>
      </c>
      <c r="E202" s="160" t="s">
        <v>3</v>
      </c>
      <c r="F202" s="161" t="s">
        <v>132</v>
      </c>
      <c r="H202" s="162">
        <v>102</v>
      </c>
      <c r="I202" s="163"/>
      <c r="L202" s="159"/>
      <c r="M202" s="164"/>
      <c r="T202" s="165"/>
      <c r="AT202" s="160" t="s">
        <v>130</v>
      </c>
      <c r="AU202" s="160" t="s">
        <v>80</v>
      </c>
      <c r="AV202" s="14" t="s">
        <v>126</v>
      </c>
      <c r="AW202" s="14" t="s">
        <v>31</v>
      </c>
      <c r="AX202" s="14" t="s">
        <v>78</v>
      </c>
      <c r="AY202" s="160" t="s">
        <v>119</v>
      </c>
    </row>
    <row r="203" spans="2:65" s="1" customFormat="1" ht="24.25" customHeight="1">
      <c r="B203" s="127"/>
      <c r="C203" s="173" t="s">
        <v>288</v>
      </c>
      <c r="D203" s="173" t="s">
        <v>258</v>
      </c>
      <c r="E203" s="174" t="s">
        <v>522</v>
      </c>
      <c r="F203" s="175" t="s">
        <v>523</v>
      </c>
      <c r="G203" s="176" t="s">
        <v>145</v>
      </c>
      <c r="H203" s="177">
        <v>103.53</v>
      </c>
      <c r="I203" s="178">
        <v>360</v>
      </c>
      <c r="J203" s="179">
        <f>ROUND(I203*H203,2)</f>
        <v>37270.800000000003</v>
      </c>
      <c r="K203" s="175" t="s">
        <v>125</v>
      </c>
      <c r="L203" s="180"/>
      <c r="M203" s="181" t="s">
        <v>3</v>
      </c>
      <c r="N203" s="182" t="s">
        <v>41</v>
      </c>
      <c r="P203" s="137">
        <f>O203*H203</f>
        <v>0</v>
      </c>
      <c r="Q203" s="137">
        <v>1.4400000000000001E-3</v>
      </c>
      <c r="R203" s="137">
        <f>Q203*H203</f>
        <v>0.1490832</v>
      </c>
      <c r="S203" s="137">
        <v>0</v>
      </c>
      <c r="T203" s="138">
        <f>S203*H203</f>
        <v>0</v>
      </c>
      <c r="AR203" s="139" t="s">
        <v>167</v>
      </c>
      <c r="AT203" s="139" t="s">
        <v>258</v>
      </c>
      <c r="AU203" s="139" t="s">
        <v>80</v>
      </c>
      <c r="AY203" s="17" t="s">
        <v>119</v>
      </c>
      <c r="BE203" s="140">
        <f>IF(N203="základní",J203,0)</f>
        <v>37270.800000000003</v>
      </c>
      <c r="BF203" s="140">
        <f>IF(N203="snížená",J203,0)</f>
        <v>0</v>
      </c>
      <c r="BG203" s="140">
        <f>IF(N203="zákl. přenesená",J203,0)</f>
        <v>0</v>
      </c>
      <c r="BH203" s="140">
        <f>IF(N203="sníž. přenesená",J203,0)</f>
        <v>0</v>
      </c>
      <c r="BI203" s="140">
        <f>IF(N203="nulová",J203,0)</f>
        <v>0</v>
      </c>
      <c r="BJ203" s="17" t="s">
        <v>78</v>
      </c>
      <c r="BK203" s="140">
        <f>ROUND(I203*H203,2)</f>
        <v>37270.800000000003</v>
      </c>
      <c r="BL203" s="17" t="s">
        <v>126</v>
      </c>
      <c r="BM203" s="139" t="s">
        <v>524</v>
      </c>
    </row>
    <row r="204" spans="2:65" s="1" customFormat="1" ht="33" customHeight="1">
      <c r="B204" s="127"/>
      <c r="C204" s="128" t="s">
        <v>298</v>
      </c>
      <c r="D204" s="128" t="s">
        <v>121</v>
      </c>
      <c r="E204" s="129" t="s">
        <v>525</v>
      </c>
      <c r="F204" s="130" t="s">
        <v>526</v>
      </c>
      <c r="G204" s="131" t="s">
        <v>145</v>
      </c>
      <c r="H204" s="132">
        <v>203.12</v>
      </c>
      <c r="I204" s="133">
        <v>250</v>
      </c>
      <c r="J204" s="134">
        <f>ROUND(I204*H204,2)</f>
        <v>50780</v>
      </c>
      <c r="K204" s="130" t="s">
        <v>125</v>
      </c>
      <c r="L204" s="32"/>
      <c r="M204" s="135" t="s">
        <v>3</v>
      </c>
      <c r="N204" s="136" t="s">
        <v>41</v>
      </c>
      <c r="P204" s="137">
        <f>O204*H204</f>
        <v>0</v>
      </c>
      <c r="Q204" s="137">
        <v>3.0000000000000001E-5</v>
      </c>
      <c r="R204" s="137">
        <f>Q204*H204</f>
        <v>6.0936000000000002E-3</v>
      </c>
      <c r="S204" s="137">
        <v>0</v>
      </c>
      <c r="T204" s="138">
        <f>S204*H204</f>
        <v>0</v>
      </c>
      <c r="AR204" s="139" t="s">
        <v>126</v>
      </c>
      <c r="AT204" s="139" t="s">
        <v>121</v>
      </c>
      <c r="AU204" s="139" t="s">
        <v>80</v>
      </c>
      <c r="AY204" s="17" t="s">
        <v>119</v>
      </c>
      <c r="BE204" s="140">
        <f>IF(N204="základní",J204,0)</f>
        <v>50780</v>
      </c>
      <c r="BF204" s="140">
        <f>IF(N204="snížená",J204,0)</f>
        <v>0</v>
      </c>
      <c r="BG204" s="140">
        <f>IF(N204="zákl. přenesená",J204,0)</f>
        <v>0</v>
      </c>
      <c r="BH204" s="140">
        <f>IF(N204="sníž. přenesená",J204,0)</f>
        <v>0</v>
      </c>
      <c r="BI204" s="140">
        <f>IF(N204="nulová",J204,0)</f>
        <v>0</v>
      </c>
      <c r="BJ204" s="17" t="s">
        <v>78</v>
      </c>
      <c r="BK204" s="140">
        <f>ROUND(I204*H204,2)</f>
        <v>50780</v>
      </c>
      <c r="BL204" s="17" t="s">
        <v>126</v>
      </c>
      <c r="BM204" s="139" t="s">
        <v>527</v>
      </c>
    </row>
    <row r="205" spans="2:65" s="1" customFormat="1">
      <c r="B205" s="32"/>
      <c r="D205" s="141" t="s">
        <v>128</v>
      </c>
      <c r="F205" s="142" t="s">
        <v>528</v>
      </c>
      <c r="I205" s="143"/>
      <c r="L205" s="32"/>
      <c r="M205" s="144"/>
      <c r="T205" s="53"/>
      <c r="AT205" s="17" t="s">
        <v>128</v>
      </c>
      <c r="AU205" s="17" t="s">
        <v>80</v>
      </c>
    </row>
    <row r="206" spans="2:65" s="12" customFormat="1">
      <c r="B206" s="145"/>
      <c r="D206" s="146" t="s">
        <v>130</v>
      </c>
      <c r="E206" s="147" t="s">
        <v>3</v>
      </c>
      <c r="F206" s="148" t="s">
        <v>131</v>
      </c>
      <c r="H206" s="147" t="s">
        <v>3</v>
      </c>
      <c r="I206" s="149"/>
      <c r="L206" s="145"/>
      <c r="M206" s="150"/>
      <c r="T206" s="151"/>
      <c r="AT206" s="147" t="s">
        <v>130</v>
      </c>
      <c r="AU206" s="147" t="s">
        <v>80</v>
      </c>
      <c r="AV206" s="12" t="s">
        <v>78</v>
      </c>
      <c r="AW206" s="12" t="s">
        <v>31</v>
      </c>
      <c r="AX206" s="12" t="s">
        <v>70</v>
      </c>
      <c r="AY206" s="147" t="s">
        <v>119</v>
      </c>
    </row>
    <row r="207" spans="2:65" s="12" customFormat="1">
      <c r="B207" s="145"/>
      <c r="D207" s="146" t="s">
        <v>130</v>
      </c>
      <c r="E207" s="147" t="s">
        <v>3</v>
      </c>
      <c r="F207" s="148" t="s">
        <v>213</v>
      </c>
      <c r="H207" s="147" t="s">
        <v>3</v>
      </c>
      <c r="I207" s="149"/>
      <c r="L207" s="145"/>
      <c r="M207" s="150"/>
      <c r="T207" s="151"/>
      <c r="AT207" s="147" t="s">
        <v>130</v>
      </c>
      <c r="AU207" s="147" t="s">
        <v>80</v>
      </c>
      <c r="AV207" s="12" t="s">
        <v>78</v>
      </c>
      <c r="AW207" s="12" t="s">
        <v>31</v>
      </c>
      <c r="AX207" s="12" t="s">
        <v>70</v>
      </c>
      <c r="AY207" s="147" t="s">
        <v>119</v>
      </c>
    </row>
    <row r="208" spans="2:65" s="13" customFormat="1">
      <c r="B208" s="152"/>
      <c r="D208" s="146" t="s">
        <v>130</v>
      </c>
      <c r="E208" s="153" t="s">
        <v>3</v>
      </c>
      <c r="F208" s="154" t="s">
        <v>529</v>
      </c>
      <c r="H208" s="155">
        <v>203.12</v>
      </c>
      <c r="I208" s="156"/>
      <c r="L208" s="152"/>
      <c r="M208" s="157"/>
      <c r="T208" s="158"/>
      <c r="AT208" s="153" t="s">
        <v>130</v>
      </c>
      <c r="AU208" s="153" t="s">
        <v>80</v>
      </c>
      <c r="AV208" s="13" t="s">
        <v>80</v>
      </c>
      <c r="AW208" s="13" t="s">
        <v>31</v>
      </c>
      <c r="AX208" s="13" t="s">
        <v>70</v>
      </c>
      <c r="AY208" s="153" t="s">
        <v>119</v>
      </c>
    </row>
    <row r="209" spans="2:65" s="14" customFormat="1">
      <c r="B209" s="159"/>
      <c r="D209" s="146" t="s">
        <v>130</v>
      </c>
      <c r="E209" s="160" t="s">
        <v>3</v>
      </c>
      <c r="F209" s="161" t="s">
        <v>132</v>
      </c>
      <c r="H209" s="162">
        <v>203.12</v>
      </c>
      <c r="I209" s="163"/>
      <c r="L209" s="159"/>
      <c r="M209" s="164"/>
      <c r="T209" s="165"/>
      <c r="AT209" s="160" t="s">
        <v>130</v>
      </c>
      <c r="AU209" s="160" t="s">
        <v>80</v>
      </c>
      <c r="AV209" s="14" t="s">
        <v>126</v>
      </c>
      <c r="AW209" s="14" t="s">
        <v>31</v>
      </c>
      <c r="AX209" s="14" t="s">
        <v>78</v>
      </c>
      <c r="AY209" s="160" t="s">
        <v>119</v>
      </c>
    </row>
    <row r="210" spans="2:65" s="1" customFormat="1" ht="24.25" customHeight="1">
      <c r="B210" s="127"/>
      <c r="C210" s="173" t="s">
        <v>305</v>
      </c>
      <c r="D210" s="173" t="s">
        <v>258</v>
      </c>
      <c r="E210" s="174" t="s">
        <v>530</v>
      </c>
      <c r="F210" s="175" t="s">
        <v>531</v>
      </c>
      <c r="G210" s="176" t="s">
        <v>145</v>
      </c>
      <c r="H210" s="177">
        <v>206.167</v>
      </c>
      <c r="I210" s="178">
        <v>800</v>
      </c>
      <c r="J210" s="179">
        <f>ROUND(I210*H210,2)</f>
        <v>164933.6</v>
      </c>
      <c r="K210" s="175" t="s">
        <v>125</v>
      </c>
      <c r="L210" s="180"/>
      <c r="M210" s="181" t="s">
        <v>3</v>
      </c>
      <c r="N210" s="182" t="s">
        <v>41</v>
      </c>
      <c r="P210" s="137">
        <f>O210*H210</f>
        <v>0</v>
      </c>
      <c r="Q210" s="137">
        <v>1.8699999999999999E-3</v>
      </c>
      <c r="R210" s="137">
        <f>Q210*H210</f>
        <v>0.38553229</v>
      </c>
      <c r="S210" s="137">
        <v>0</v>
      </c>
      <c r="T210" s="138">
        <f>S210*H210</f>
        <v>0</v>
      </c>
      <c r="AR210" s="139" t="s">
        <v>167</v>
      </c>
      <c r="AT210" s="139" t="s">
        <v>258</v>
      </c>
      <c r="AU210" s="139" t="s">
        <v>80</v>
      </c>
      <c r="AY210" s="17" t="s">
        <v>119</v>
      </c>
      <c r="BE210" s="140">
        <f>IF(N210="základní",J210,0)</f>
        <v>164933.6</v>
      </c>
      <c r="BF210" s="140">
        <f>IF(N210="snížená",J210,0)</f>
        <v>0</v>
      </c>
      <c r="BG210" s="140">
        <f>IF(N210="zákl. přenesená",J210,0)</f>
        <v>0</v>
      </c>
      <c r="BH210" s="140">
        <f>IF(N210="sníž. přenesená",J210,0)</f>
        <v>0</v>
      </c>
      <c r="BI210" s="140">
        <f>IF(N210="nulová",J210,0)</f>
        <v>0</v>
      </c>
      <c r="BJ210" s="17" t="s">
        <v>78</v>
      </c>
      <c r="BK210" s="140">
        <f>ROUND(I210*H210,2)</f>
        <v>164933.6</v>
      </c>
      <c r="BL210" s="17" t="s">
        <v>126</v>
      </c>
      <c r="BM210" s="139" t="s">
        <v>532</v>
      </c>
    </row>
    <row r="211" spans="2:65" s="13" customFormat="1">
      <c r="B211" s="152"/>
      <c r="D211" s="146" t="s">
        <v>130</v>
      </c>
      <c r="F211" s="154" t="s">
        <v>533</v>
      </c>
      <c r="H211" s="155">
        <v>206.167</v>
      </c>
      <c r="I211" s="156"/>
      <c r="L211" s="152"/>
      <c r="M211" s="157"/>
      <c r="T211" s="158"/>
      <c r="AT211" s="153" t="s">
        <v>130</v>
      </c>
      <c r="AU211" s="153" t="s">
        <v>80</v>
      </c>
      <c r="AV211" s="13" t="s">
        <v>80</v>
      </c>
      <c r="AW211" s="13" t="s">
        <v>4</v>
      </c>
      <c r="AX211" s="13" t="s">
        <v>78</v>
      </c>
      <c r="AY211" s="153" t="s">
        <v>119</v>
      </c>
    </row>
    <row r="212" spans="2:65" s="1" customFormat="1" ht="21.75" customHeight="1">
      <c r="B212" s="127"/>
      <c r="C212" s="128" t="s">
        <v>311</v>
      </c>
      <c r="D212" s="128" t="s">
        <v>121</v>
      </c>
      <c r="E212" s="129" t="s">
        <v>534</v>
      </c>
      <c r="F212" s="130" t="s">
        <v>535</v>
      </c>
      <c r="G212" s="131" t="s">
        <v>145</v>
      </c>
      <c r="H212" s="132">
        <v>160</v>
      </c>
      <c r="I212" s="133">
        <v>78</v>
      </c>
      <c r="J212" s="134">
        <f>ROUND(I212*H212,2)</f>
        <v>12480</v>
      </c>
      <c r="K212" s="130" t="s">
        <v>125</v>
      </c>
      <c r="L212" s="32"/>
      <c r="M212" s="135" t="s">
        <v>3</v>
      </c>
      <c r="N212" s="136" t="s">
        <v>41</v>
      </c>
      <c r="P212" s="137">
        <f>O212*H212</f>
        <v>0</v>
      </c>
      <c r="Q212" s="137">
        <v>0</v>
      </c>
      <c r="R212" s="137">
        <f>Q212*H212</f>
        <v>0</v>
      </c>
      <c r="S212" s="137">
        <v>0</v>
      </c>
      <c r="T212" s="138">
        <f>S212*H212</f>
        <v>0</v>
      </c>
      <c r="AR212" s="139" t="s">
        <v>126</v>
      </c>
      <c r="AT212" s="139" t="s">
        <v>121</v>
      </c>
      <c r="AU212" s="139" t="s">
        <v>80</v>
      </c>
      <c r="AY212" s="17" t="s">
        <v>119</v>
      </c>
      <c r="BE212" s="140">
        <f>IF(N212="základní",J212,0)</f>
        <v>12480</v>
      </c>
      <c r="BF212" s="140">
        <f>IF(N212="snížená",J212,0)</f>
        <v>0</v>
      </c>
      <c r="BG212" s="140">
        <f>IF(N212="zákl. přenesená",J212,0)</f>
        <v>0</v>
      </c>
      <c r="BH212" s="140">
        <f>IF(N212="sníž. přenesená",J212,0)</f>
        <v>0</v>
      </c>
      <c r="BI212" s="140">
        <f>IF(N212="nulová",J212,0)</f>
        <v>0</v>
      </c>
      <c r="BJ212" s="17" t="s">
        <v>78</v>
      </c>
      <c r="BK212" s="140">
        <f>ROUND(I212*H212,2)</f>
        <v>12480</v>
      </c>
      <c r="BL212" s="17" t="s">
        <v>126</v>
      </c>
      <c r="BM212" s="139" t="s">
        <v>536</v>
      </c>
    </row>
    <row r="213" spans="2:65" s="1" customFormat="1">
      <c r="B213" s="32"/>
      <c r="D213" s="141" t="s">
        <v>128</v>
      </c>
      <c r="F213" s="142" t="s">
        <v>537</v>
      </c>
      <c r="I213" s="143"/>
      <c r="L213" s="32"/>
      <c r="M213" s="144"/>
      <c r="T213" s="53"/>
      <c r="AT213" s="17" t="s">
        <v>128</v>
      </c>
      <c r="AU213" s="17" t="s">
        <v>80</v>
      </c>
    </row>
    <row r="214" spans="2:65" s="13" customFormat="1">
      <c r="B214" s="152"/>
      <c r="D214" s="146" t="s">
        <v>130</v>
      </c>
      <c r="E214" s="153" t="s">
        <v>3</v>
      </c>
      <c r="F214" s="154" t="s">
        <v>154</v>
      </c>
      <c r="H214" s="155">
        <v>160</v>
      </c>
      <c r="I214" s="156"/>
      <c r="L214" s="152"/>
      <c r="M214" s="157"/>
      <c r="T214" s="158"/>
      <c r="AT214" s="153" t="s">
        <v>130</v>
      </c>
      <c r="AU214" s="153" t="s">
        <v>80</v>
      </c>
      <c r="AV214" s="13" t="s">
        <v>80</v>
      </c>
      <c r="AW214" s="13" t="s">
        <v>31</v>
      </c>
      <c r="AX214" s="13" t="s">
        <v>70</v>
      </c>
      <c r="AY214" s="153" t="s">
        <v>119</v>
      </c>
    </row>
    <row r="215" spans="2:65" s="14" customFormat="1">
      <c r="B215" s="159"/>
      <c r="D215" s="146" t="s">
        <v>130</v>
      </c>
      <c r="E215" s="160" t="s">
        <v>3</v>
      </c>
      <c r="F215" s="161" t="s">
        <v>132</v>
      </c>
      <c r="H215" s="162">
        <v>160</v>
      </c>
      <c r="I215" s="163"/>
      <c r="L215" s="159"/>
      <c r="M215" s="164"/>
      <c r="T215" s="165"/>
      <c r="AT215" s="160" t="s">
        <v>130</v>
      </c>
      <c r="AU215" s="160" t="s">
        <v>80</v>
      </c>
      <c r="AV215" s="14" t="s">
        <v>126</v>
      </c>
      <c r="AW215" s="14" t="s">
        <v>31</v>
      </c>
      <c r="AX215" s="14" t="s">
        <v>78</v>
      </c>
      <c r="AY215" s="160" t="s">
        <v>119</v>
      </c>
    </row>
    <row r="216" spans="2:65" s="1" customFormat="1" ht="24.25" customHeight="1">
      <c r="B216" s="127"/>
      <c r="C216" s="128" t="s">
        <v>318</v>
      </c>
      <c r="D216" s="128" t="s">
        <v>121</v>
      </c>
      <c r="E216" s="129" t="s">
        <v>538</v>
      </c>
      <c r="F216" s="130" t="s">
        <v>539</v>
      </c>
      <c r="G216" s="131" t="s">
        <v>145</v>
      </c>
      <c r="H216" s="132">
        <v>102</v>
      </c>
      <c r="I216" s="133">
        <v>78</v>
      </c>
      <c r="J216" s="134">
        <f>ROUND(I216*H216,2)</f>
        <v>7956</v>
      </c>
      <c r="K216" s="130" t="s">
        <v>125</v>
      </c>
      <c r="L216" s="32"/>
      <c r="M216" s="135" t="s">
        <v>3</v>
      </c>
      <c r="N216" s="136" t="s">
        <v>41</v>
      </c>
      <c r="P216" s="137">
        <f>O216*H216</f>
        <v>0</v>
      </c>
      <c r="Q216" s="137">
        <v>0</v>
      </c>
      <c r="R216" s="137">
        <f>Q216*H216</f>
        <v>0</v>
      </c>
      <c r="S216" s="137">
        <v>0</v>
      </c>
      <c r="T216" s="138">
        <f>S216*H216</f>
        <v>0</v>
      </c>
      <c r="AR216" s="139" t="s">
        <v>126</v>
      </c>
      <c r="AT216" s="139" t="s">
        <v>121</v>
      </c>
      <c r="AU216" s="139" t="s">
        <v>80</v>
      </c>
      <c r="AY216" s="17" t="s">
        <v>119</v>
      </c>
      <c r="BE216" s="140">
        <f>IF(N216="základní",J216,0)</f>
        <v>7956</v>
      </c>
      <c r="BF216" s="140">
        <f>IF(N216="snížená",J216,0)</f>
        <v>0</v>
      </c>
      <c r="BG216" s="140">
        <f>IF(N216="zákl. přenesená",J216,0)</f>
        <v>0</v>
      </c>
      <c r="BH216" s="140">
        <f>IF(N216="sníž. přenesená",J216,0)</f>
        <v>0</v>
      </c>
      <c r="BI216" s="140">
        <f>IF(N216="nulová",J216,0)</f>
        <v>0</v>
      </c>
      <c r="BJ216" s="17" t="s">
        <v>78</v>
      </c>
      <c r="BK216" s="140">
        <f>ROUND(I216*H216,2)</f>
        <v>7956</v>
      </c>
      <c r="BL216" s="17" t="s">
        <v>126</v>
      </c>
      <c r="BM216" s="139" t="s">
        <v>540</v>
      </c>
    </row>
    <row r="217" spans="2:65" s="1" customFormat="1">
      <c r="B217" s="32"/>
      <c r="D217" s="141" t="s">
        <v>128</v>
      </c>
      <c r="F217" s="142" t="s">
        <v>541</v>
      </c>
      <c r="I217" s="143"/>
      <c r="L217" s="32"/>
      <c r="M217" s="144"/>
      <c r="T217" s="53"/>
      <c r="AT217" s="17" t="s">
        <v>128</v>
      </c>
      <c r="AU217" s="17" t="s">
        <v>80</v>
      </c>
    </row>
    <row r="218" spans="2:65" s="13" customFormat="1">
      <c r="B218" s="152"/>
      <c r="D218" s="146" t="s">
        <v>130</v>
      </c>
      <c r="E218" s="153" t="s">
        <v>3</v>
      </c>
      <c r="F218" s="154" t="s">
        <v>521</v>
      </c>
      <c r="H218" s="155">
        <v>102</v>
      </c>
      <c r="I218" s="156"/>
      <c r="L218" s="152"/>
      <c r="M218" s="157"/>
      <c r="T218" s="158"/>
      <c r="AT218" s="153" t="s">
        <v>130</v>
      </c>
      <c r="AU218" s="153" t="s">
        <v>80</v>
      </c>
      <c r="AV218" s="13" t="s">
        <v>80</v>
      </c>
      <c r="AW218" s="13" t="s">
        <v>31</v>
      </c>
      <c r="AX218" s="13" t="s">
        <v>70</v>
      </c>
      <c r="AY218" s="153" t="s">
        <v>119</v>
      </c>
    </row>
    <row r="219" spans="2:65" s="14" customFormat="1">
      <c r="B219" s="159"/>
      <c r="D219" s="146" t="s">
        <v>130</v>
      </c>
      <c r="E219" s="160" t="s">
        <v>3</v>
      </c>
      <c r="F219" s="161" t="s">
        <v>132</v>
      </c>
      <c r="H219" s="162">
        <v>102</v>
      </c>
      <c r="I219" s="163"/>
      <c r="L219" s="159"/>
      <c r="M219" s="164"/>
      <c r="T219" s="165"/>
      <c r="AT219" s="160" t="s">
        <v>130</v>
      </c>
      <c r="AU219" s="160" t="s">
        <v>80</v>
      </c>
      <c r="AV219" s="14" t="s">
        <v>126</v>
      </c>
      <c r="AW219" s="14" t="s">
        <v>31</v>
      </c>
      <c r="AX219" s="14" t="s">
        <v>78</v>
      </c>
      <c r="AY219" s="160" t="s">
        <v>119</v>
      </c>
    </row>
    <row r="220" spans="2:65" s="1" customFormat="1" ht="21.75" customHeight="1">
      <c r="B220" s="127"/>
      <c r="C220" s="128" t="s">
        <v>324</v>
      </c>
      <c r="D220" s="128" t="s">
        <v>121</v>
      </c>
      <c r="E220" s="129" t="s">
        <v>542</v>
      </c>
      <c r="F220" s="130" t="s">
        <v>543</v>
      </c>
      <c r="G220" s="131" t="s">
        <v>145</v>
      </c>
      <c r="H220" s="132">
        <v>203.12</v>
      </c>
      <c r="I220" s="133">
        <v>78</v>
      </c>
      <c r="J220" s="134">
        <f>ROUND(I220*H220,2)</f>
        <v>15843.36</v>
      </c>
      <c r="K220" s="130" t="s">
        <v>125</v>
      </c>
      <c r="L220" s="32"/>
      <c r="M220" s="135" t="s">
        <v>3</v>
      </c>
      <c r="N220" s="136" t="s">
        <v>41</v>
      </c>
      <c r="P220" s="137">
        <f>O220*H220</f>
        <v>0</v>
      </c>
      <c r="Q220" s="137">
        <v>0</v>
      </c>
      <c r="R220" s="137">
        <f>Q220*H220</f>
        <v>0</v>
      </c>
      <c r="S220" s="137">
        <v>0</v>
      </c>
      <c r="T220" s="138">
        <f>S220*H220</f>
        <v>0</v>
      </c>
      <c r="AR220" s="139" t="s">
        <v>126</v>
      </c>
      <c r="AT220" s="139" t="s">
        <v>121</v>
      </c>
      <c r="AU220" s="139" t="s">
        <v>80</v>
      </c>
      <c r="AY220" s="17" t="s">
        <v>119</v>
      </c>
      <c r="BE220" s="140">
        <f>IF(N220="základní",J220,0)</f>
        <v>15843.36</v>
      </c>
      <c r="BF220" s="140">
        <f>IF(N220="snížená",J220,0)</f>
        <v>0</v>
      </c>
      <c r="BG220" s="140">
        <f>IF(N220="zákl. přenesená",J220,0)</f>
        <v>0</v>
      </c>
      <c r="BH220" s="140">
        <f>IF(N220="sníž. přenesená",J220,0)</f>
        <v>0</v>
      </c>
      <c r="BI220" s="140">
        <f>IF(N220="nulová",J220,0)</f>
        <v>0</v>
      </c>
      <c r="BJ220" s="17" t="s">
        <v>78</v>
      </c>
      <c r="BK220" s="140">
        <f>ROUND(I220*H220,2)</f>
        <v>15843.36</v>
      </c>
      <c r="BL220" s="17" t="s">
        <v>126</v>
      </c>
      <c r="BM220" s="139" t="s">
        <v>544</v>
      </c>
    </row>
    <row r="221" spans="2:65" s="1" customFormat="1">
      <c r="B221" s="32"/>
      <c r="D221" s="141" t="s">
        <v>128</v>
      </c>
      <c r="F221" s="142" t="s">
        <v>545</v>
      </c>
      <c r="I221" s="143"/>
      <c r="L221" s="32"/>
      <c r="M221" s="144"/>
      <c r="T221" s="53"/>
      <c r="AT221" s="17" t="s">
        <v>128</v>
      </c>
      <c r="AU221" s="17" t="s">
        <v>80</v>
      </c>
    </row>
    <row r="222" spans="2:65" s="13" customFormat="1">
      <c r="B222" s="152"/>
      <c r="D222" s="146" t="s">
        <v>130</v>
      </c>
      <c r="E222" s="153" t="s">
        <v>3</v>
      </c>
      <c r="F222" s="154" t="s">
        <v>546</v>
      </c>
      <c r="H222" s="155">
        <v>203.12</v>
      </c>
      <c r="I222" s="156"/>
      <c r="L222" s="152"/>
      <c r="M222" s="157"/>
      <c r="T222" s="158"/>
      <c r="AT222" s="153" t="s">
        <v>130</v>
      </c>
      <c r="AU222" s="153" t="s">
        <v>80</v>
      </c>
      <c r="AV222" s="13" t="s">
        <v>80</v>
      </c>
      <c r="AW222" s="13" t="s">
        <v>31</v>
      </c>
      <c r="AX222" s="13" t="s">
        <v>70</v>
      </c>
      <c r="AY222" s="153" t="s">
        <v>119</v>
      </c>
    </row>
    <row r="223" spans="2:65" s="14" customFormat="1">
      <c r="B223" s="159"/>
      <c r="D223" s="146" t="s">
        <v>130</v>
      </c>
      <c r="E223" s="160" t="s">
        <v>3</v>
      </c>
      <c r="F223" s="161" t="s">
        <v>132</v>
      </c>
      <c r="H223" s="162">
        <v>203.12</v>
      </c>
      <c r="I223" s="163"/>
      <c r="L223" s="159"/>
      <c r="M223" s="164"/>
      <c r="T223" s="165"/>
      <c r="AT223" s="160" t="s">
        <v>130</v>
      </c>
      <c r="AU223" s="160" t="s">
        <v>80</v>
      </c>
      <c r="AV223" s="14" t="s">
        <v>126</v>
      </c>
      <c r="AW223" s="14" t="s">
        <v>31</v>
      </c>
      <c r="AX223" s="14" t="s">
        <v>78</v>
      </c>
      <c r="AY223" s="160" t="s">
        <v>119</v>
      </c>
    </row>
    <row r="224" spans="2:65" s="1" customFormat="1" ht="24.25" customHeight="1">
      <c r="B224" s="127"/>
      <c r="C224" s="128" t="s">
        <v>328</v>
      </c>
      <c r="D224" s="128" t="s">
        <v>121</v>
      </c>
      <c r="E224" s="129" t="s">
        <v>547</v>
      </c>
      <c r="F224" s="130" t="s">
        <v>548</v>
      </c>
      <c r="G224" s="131" t="s">
        <v>124</v>
      </c>
      <c r="H224" s="132">
        <v>4</v>
      </c>
      <c r="I224" s="133">
        <v>1500</v>
      </c>
      <c r="J224" s="134">
        <f>ROUND(I224*H224,2)</f>
        <v>6000</v>
      </c>
      <c r="K224" s="130" t="s">
        <v>125</v>
      </c>
      <c r="L224" s="32"/>
      <c r="M224" s="135" t="s">
        <v>3</v>
      </c>
      <c r="N224" s="136" t="s">
        <v>41</v>
      </c>
      <c r="P224" s="137">
        <f>O224*H224</f>
        <v>0</v>
      </c>
      <c r="Q224" s="137">
        <v>0.45937</v>
      </c>
      <c r="R224" s="137">
        <f>Q224*H224</f>
        <v>1.83748</v>
      </c>
      <c r="S224" s="137">
        <v>0</v>
      </c>
      <c r="T224" s="138">
        <f>S224*H224</f>
        <v>0</v>
      </c>
      <c r="AR224" s="139" t="s">
        <v>126</v>
      </c>
      <c r="AT224" s="139" t="s">
        <v>121</v>
      </c>
      <c r="AU224" s="139" t="s">
        <v>80</v>
      </c>
      <c r="AY224" s="17" t="s">
        <v>119</v>
      </c>
      <c r="BE224" s="140">
        <f>IF(N224="základní",J224,0)</f>
        <v>6000</v>
      </c>
      <c r="BF224" s="140">
        <f>IF(N224="snížená",J224,0)</f>
        <v>0</v>
      </c>
      <c r="BG224" s="140">
        <f>IF(N224="zákl. přenesená",J224,0)</f>
        <v>0</v>
      </c>
      <c r="BH224" s="140">
        <f>IF(N224="sníž. přenesená",J224,0)</f>
        <v>0</v>
      </c>
      <c r="BI224" s="140">
        <f>IF(N224="nulová",J224,0)</f>
        <v>0</v>
      </c>
      <c r="BJ224" s="17" t="s">
        <v>78</v>
      </c>
      <c r="BK224" s="140">
        <f>ROUND(I224*H224,2)</f>
        <v>6000</v>
      </c>
      <c r="BL224" s="17" t="s">
        <v>126</v>
      </c>
      <c r="BM224" s="139" t="s">
        <v>549</v>
      </c>
    </row>
    <row r="225" spans="2:65" s="1" customFormat="1">
      <c r="B225" s="32"/>
      <c r="D225" s="141" t="s">
        <v>128</v>
      </c>
      <c r="F225" s="142" t="s">
        <v>550</v>
      </c>
      <c r="I225" s="143"/>
      <c r="L225" s="32"/>
      <c r="M225" s="144"/>
      <c r="T225" s="53"/>
      <c r="AT225" s="17" t="s">
        <v>128</v>
      </c>
      <c r="AU225" s="17" t="s">
        <v>80</v>
      </c>
    </row>
    <row r="226" spans="2:65" s="13" customFormat="1">
      <c r="B226" s="152"/>
      <c r="D226" s="146" t="s">
        <v>130</v>
      </c>
      <c r="E226" s="153" t="s">
        <v>3</v>
      </c>
      <c r="F226" s="154" t="s">
        <v>551</v>
      </c>
      <c r="H226" s="155">
        <v>4</v>
      </c>
      <c r="I226" s="156"/>
      <c r="L226" s="152"/>
      <c r="M226" s="157"/>
      <c r="T226" s="158"/>
      <c r="AT226" s="153" t="s">
        <v>130</v>
      </c>
      <c r="AU226" s="153" t="s">
        <v>80</v>
      </c>
      <c r="AV226" s="13" t="s">
        <v>80</v>
      </c>
      <c r="AW226" s="13" t="s">
        <v>31</v>
      </c>
      <c r="AX226" s="13" t="s">
        <v>70</v>
      </c>
      <c r="AY226" s="153" t="s">
        <v>119</v>
      </c>
    </row>
    <row r="227" spans="2:65" s="14" customFormat="1">
      <c r="B227" s="159"/>
      <c r="D227" s="146" t="s">
        <v>130</v>
      </c>
      <c r="E227" s="160" t="s">
        <v>3</v>
      </c>
      <c r="F227" s="161" t="s">
        <v>132</v>
      </c>
      <c r="H227" s="162">
        <v>4</v>
      </c>
      <c r="I227" s="163"/>
      <c r="L227" s="159"/>
      <c r="M227" s="164"/>
      <c r="T227" s="165"/>
      <c r="AT227" s="160" t="s">
        <v>130</v>
      </c>
      <c r="AU227" s="160" t="s">
        <v>80</v>
      </c>
      <c r="AV227" s="14" t="s">
        <v>126</v>
      </c>
      <c r="AW227" s="14" t="s">
        <v>31</v>
      </c>
      <c r="AX227" s="14" t="s">
        <v>78</v>
      </c>
      <c r="AY227" s="160" t="s">
        <v>119</v>
      </c>
    </row>
    <row r="228" spans="2:65" s="1" customFormat="1" ht="33" customHeight="1">
      <c r="B228" s="127"/>
      <c r="C228" s="128" t="s">
        <v>335</v>
      </c>
      <c r="D228" s="128" t="s">
        <v>121</v>
      </c>
      <c r="E228" s="129" t="s">
        <v>552</v>
      </c>
      <c r="F228" s="130" t="s">
        <v>553</v>
      </c>
      <c r="G228" s="131" t="s">
        <v>124</v>
      </c>
      <c r="H228" s="132">
        <v>2</v>
      </c>
      <c r="I228" s="133">
        <v>15000</v>
      </c>
      <c r="J228" s="134">
        <f>ROUND(I228*H228,2)</f>
        <v>30000</v>
      </c>
      <c r="K228" s="130" t="s">
        <v>125</v>
      </c>
      <c r="L228" s="32"/>
      <c r="M228" s="135" t="s">
        <v>3</v>
      </c>
      <c r="N228" s="136" t="s">
        <v>41</v>
      </c>
      <c r="P228" s="137">
        <f>O228*H228</f>
        <v>0</v>
      </c>
      <c r="Q228" s="137">
        <v>0.47094000000000003</v>
      </c>
      <c r="R228" s="137">
        <f>Q228*H228</f>
        <v>0.94188000000000005</v>
      </c>
      <c r="S228" s="137">
        <v>0</v>
      </c>
      <c r="T228" s="138">
        <f>S228*H228</f>
        <v>0</v>
      </c>
      <c r="AR228" s="139" t="s">
        <v>126</v>
      </c>
      <c r="AT228" s="139" t="s">
        <v>121</v>
      </c>
      <c r="AU228" s="139" t="s">
        <v>80</v>
      </c>
      <c r="AY228" s="17" t="s">
        <v>119</v>
      </c>
      <c r="BE228" s="140">
        <f>IF(N228="základní",J228,0)</f>
        <v>30000</v>
      </c>
      <c r="BF228" s="140">
        <f>IF(N228="snížená",J228,0)</f>
        <v>0</v>
      </c>
      <c r="BG228" s="140">
        <f>IF(N228="zákl. přenesená",J228,0)</f>
        <v>0</v>
      </c>
      <c r="BH228" s="140">
        <f>IF(N228="sníž. přenesená",J228,0)</f>
        <v>0</v>
      </c>
      <c r="BI228" s="140">
        <f>IF(N228="nulová",J228,0)</f>
        <v>0</v>
      </c>
      <c r="BJ228" s="17" t="s">
        <v>78</v>
      </c>
      <c r="BK228" s="140">
        <f>ROUND(I228*H228,2)</f>
        <v>30000</v>
      </c>
      <c r="BL228" s="17" t="s">
        <v>126</v>
      </c>
      <c r="BM228" s="139" t="s">
        <v>554</v>
      </c>
    </row>
    <row r="229" spans="2:65" s="1" customFormat="1">
      <c r="B229" s="32"/>
      <c r="D229" s="141" t="s">
        <v>128</v>
      </c>
      <c r="F229" s="142" t="s">
        <v>555</v>
      </c>
      <c r="I229" s="143"/>
      <c r="L229" s="32"/>
      <c r="M229" s="144"/>
      <c r="T229" s="53"/>
      <c r="AT229" s="17" t="s">
        <v>128</v>
      </c>
      <c r="AU229" s="17" t="s">
        <v>80</v>
      </c>
    </row>
    <row r="230" spans="2:65" s="13" customFormat="1">
      <c r="B230" s="152"/>
      <c r="D230" s="146" t="s">
        <v>130</v>
      </c>
      <c r="E230" s="153" t="s">
        <v>3</v>
      </c>
      <c r="F230" s="154" t="s">
        <v>80</v>
      </c>
      <c r="H230" s="155">
        <v>2</v>
      </c>
      <c r="I230" s="156"/>
      <c r="L230" s="152"/>
      <c r="M230" s="157"/>
      <c r="T230" s="158"/>
      <c r="AT230" s="153" t="s">
        <v>130</v>
      </c>
      <c r="AU230" s="153" t="s">
        <v>80</v>
      </c>
      <c r="AV230" s="13" t="s">
        <v>80</v>
      </c>
      <c r="AW230" s="13" t="s">
        <v>31</v>
      </c>
      <c r="AX230" s="13" t="s">
        <v>70</v>
      </c>
      <c r="AY230" s="153" t="s">
        <v>119</v>
      </c>
    </row>
    <row r="231" spans="2:65" s="14" customFormat="1">
      <c r="B231" s="159"/>
      <c r="D231" s="146" t="s">
        <v>130</v>
      </c>
      <c r="E231" s="160" t="s">
        <v>3</v>
      </c>
      <c r="F231" s="161" t="s">
        <v>132</v>
      </c>
      <c r="H231" s="162">
        <v>2</v>
      </c>
      <c r="I231" s="163"/>
      <c r="L231" s="159"/>
      <c r="M231" s="164"/>
      <c r="T231" s="165"/>
      <c r="AT231" s="160" t="s">
        <v>130</v>
      </c>
      <c r="AU231" s="160" t="s">
        <v>80</v>
      </c>
      <c r="AV231" s="14" t="s">
        <v>126</v>
      </c>
      <c r="AW231" s="14" t="s">
        <v>31</v>
      </c>
      <c r="AX231" s="14" t="s">
        <v>78</v>
      </c>
      <c r="AY231" s="160" t="s">
        <v>119</v>
      </c>
    </row>
    <row r="232" spans="2:65" s="1" customFormat="1" ht="24.25" customHeight="1">
      <c r="B232" s="127"/>
      <c r="C232" s="128" t="s">
        <v>340</v>
      </c>
      <c r="D232" s="128" t="s">
        <v>121</v>
      </c>
      <c r="E232" s="129" t="s">
        <v>556</v>
      </c>
      <c r="F232" s="130" t="s">
        <v>557</v>
      </c>
      <c r="G232" s="131" t="s">
        <v>124</v>
      </c>
      <c r="H232" s="132">
        <v>7</v>
      </c>
      <c r="I232" s="133">
        <v>41000</v>
      </c>
      <c r="J232" s="134">
        <f>ROUND(I232*H232,2)</f>
        <v>287000</v>
      </c>
      <c r="K232" s="130" t="s">
        <v>136</v>
      </c>
      <c r="L232" s="32"/>
      <c r="M232" s="135" t="s">
        <v>3</v>
      </c>
      <c r="N232" s="136" t="s">
        <v>41</v>
      </c>
      <c r="P232" s="137">
        <f>O232*H232</f>
        <v>0</v>
      </c>
      <c r="Q232" s="137">
        <v>2.85764</v>
      </c>
      <c r="R232" s="137">
        <f>Q232*H232</f>
        <v>20.00348</v>
      </c>
      <c r="S232" s="137">
        <v>0</v>
      </c>
      <c r="T232" s="138">
        <f>S232*H232</f>
        <v>0</v>
      </c>
      <c r="AR232" s="139" t="s">
        <v>126</v>
      </c>
      <c r="AT232" s="139" t="s">
        <v>121</v>
      </c>
      <c r="AU232" s="139" t="s">
        <v>80</v>
      </c>
      <c r="AY232" s="17" t="s">
        <v>119</v>
      </c>
      <c r="BE232" s="140">
        <f>IF(N232="základní",J232,0)</f>
        <v>287000</v>
      </c>
      <c r="BF232" s="140">
        <f>IF(N232="snížená",J232,0)</f>
        <v>0</v>
      </c>
      <c r="BG232" s="140">
        <f>IF(N232="zákl. přenesená",J232,0)</f>
        <v>0</v>
      </c>
      <c r="BH232" s="140">
        <f>IF(N232="sníž. přenesená",J232,0)</f>
        <v>0</v>
      </c>
      <c r="BI232" s="140">
        <f>IF(N232="nulová",J232,0)</f>
        <v>0</v>
      </c>
      <c r="BJ232" s="17" t="s">
        <v>78</v>
      </c>
      <c r="BK232" s="140">
        <f>ROUND(I232*H232,2)</f>
        <v>287000</v>
      </c>
      <c r="BL232" s="17" t="s">
        <v>126</v>
      </c>
      <c r="BM232" s="139" t="s">
        <v>558</v>
      </c>
    </row>
    <row r="233" spans="2:65" s="12" customFormat="1">
      <c r="B233" s="145"/>
      <c r="D233" s="146" t="s">
        <v>130</v>
      </c>
      <c r="E233" s="147" t="s">
        <v>3</v>
      </c>
      <c r="F233" s="148" t="s">
        <v>559</v>
      </c>
      <c r="H233" s="147" t="s">
        <v>3</v>
      </c>
      <c r="I233" s="149"/>
      <c r="L233" s="145"/>
      <c r="M233" s="150"/>
      <c r="T233" s="151"/>
      <c r="AT233" s="147" t="s">
        <v>130</v>
      </c>
      <c r="AU233" s="147" t="s">
        <v>80</v>
      </c>
      <c r="AV233" s="12" t="s">
        <v>78</v>
      </c>
      <c r="AW233" s="12" t="s">
        <v>31</v>
      </c>
      <c r="AX233" s="12" t="s">
        <v>70</v>
      </c>
      <c r="AY233" s="147" t="s">
        <v>119</v>
      </c>
    </row>
    <row r="234" spans="2:65" s="13" customFormat="1">
      <c r="B234" s="152"/>
      <c r="D234" s="146" t="s">
        <v>130</v>
      </c>
      <c r="E234" s="153" t="s">
        <v>3</v>
      </c>
      <c r="F234" s="154" t="s">
        <v>161</v>
      </c>
      <c r="H234" s="155">
        <v>7</v>
      </c>
      <c r="I234" s="156"/>
      <c r="L234" s="152"/>
      <c r="M234" s="157"/>
      <c r="T234" s="158"/>
      <c r="AT234" s="153" t="s">
        <v>130</v>
      </c>
      <c r="AU234" s="153" t="s">
        <v>80</v>
      </c>
      <c r="AV234" s="13" t="s">
        <v>80</v>
      </c>
      <c r="AW234" s="13" t="s">
        <v>31</v>
      </c>
      <c r="AX234" s="13" t="s">
        <v>70</v>
      </c>
      <c r="AY234" s="153" t="s">
        <v>119</v>
      </c>
    </row>
    <row r="235" spans="2:65" s="14" customFormat="1">
      <c r="B235" s="159"/>
      <c r="D235" s="146" t="s">
        <v>130</v>
      </c>
      <c r="E235" s="160" t="s">
        <v>3</v>
      </c>
      <c r="F235" s="161" t="s">
        <v>132</v>
      </c>
      <c r="H235" s="162">
        <v>7</v>
      </c>
      <c r="I235" s="163"/>
      <c r="L235" s="159"/>
      <c r="M235" s="164"/>
      <c r="T235" s="165"/>
      <c r="AT235" s="160" t="s">
        <v>130</v>
      </c>
      <c r="AU235" s="160" t="s">
        <v>80</v>
      </c>
      <c r="AV235" s="14" t="s">
        <v>126</v>
      </c>
      <c r="AW235" s="14" t="s">
        <v>31</v>
      </c>
      <c r="AX235" s="14" t="s">
        <v>78</v>
      </c>
      <c r="AY235" s="160" t="s">
        <v>119</v>
      </c>
    </row>
    <row r="236" spans="2:65" s="1" customFormat="1" ht="24.25" customHeight="1">
      <c r="B236" s="127"/>
      <c r="C236" s="128" t="s">
        <v>345</v>
      </c>
      <c r="D236" s="128" t="s">
        <v>121</v>
      </c>
      <c r="E236" s="129" t="s">
        <v>560</v>
      </c>
      <c r="F236" s="130" t="s">
        <v>561</v>
      </c>
      <c r="G236" s="131" t="s">
        <v>124</v>
      </c>
      <c r="H236" s="132">
        <v>9</v>
      </c>
      <c r="I236" s="133">
        <v>14700</v>
      </c>
      <c r="J236" s="134">
        <f>ROUND(I236*H236,2)</f>
        <v>132300</v>
      </c>
      <c r="K236" s="130" t="s">
        <v>136</v>
      </c>
      <c r="L236" s="32"/>
      <c r="M236" s="135" t="s">
        <v>3</v>
      </c>
      <c r="N236" s="136" t="s">
        <v>41</v>
      </c>
      <c r="P236" s="137">
        <f>O236*H236</f>
        <v>0</v>
      </c>
      <c r="Q236" s="137">
        <v>2.85764</v>
      </c>
      <c r="R236" s="137">
        <f>Q236*H236</f>
        <v>25.71876</v>
      </c>
      <c r="S236" s="137">
        <v>0</v>
      </c>
      <c r="T236" s="138">
        <f>S236*H236</f>
        <v>0</v>
      </c>
      <c r="AR236" s="139" t="s">
        <v>126</v>
      </c>
      <c r="AT236" s="139" t="s">
        <v>121</v>
      </c>
      <c r="AU236" s="139" t="s">
        <v>80</v>
      </c>
      <c r="AY236" s="17" t="s">
        <v>119</v>
      </c>
      <c r="BE236" s="140">
        <f>IF(N236="základní",J236,0)</f>
        <v>132300</v>
      </c>
      <c r="BF236" s="140">
        <f>IF(N236="snížená",J236,0)</f>
        <v>0</v>
      </c>
      <c r="BG236" s="140">
        <f>IF(N236="zákl. přenesená",J236,0)</f>
        <v>0</v>
      </c>
      <c r="BH236" s="140">
        <f>IF(N236="sníž. přenesená",J236,0)</f>
        <v>0</v>
      </c>
      <c r="BI236" s="140">
        <f>IF(N236="nulová",J236,0)</f>
        <v>0</v>
      </c>
      <c r="BJ236" s="17" t="s">
        <v>78</v>
      </c>
      <c r="BK236" s="140">
        <f>ROUND(I236*H236,2)</f>
        <v>132300</v>
      </c>
      <c r="BL236" s="17" t="s">
        <v>126</v>
      </c>
      <c r="BM236" s="139" t="s">
        <v>562</v>
      </c>
    </row>
    <row r="237" spans="2:65" s="12" customFormat="1" ht="20">
      <c r="B237" s="145"/>
      <c r="D237" s="146" t="s">
        <v>130</v>
      </c>
      <c r="E237" s="147" t="s">
        <v>3</v>
      </c>
      <c r="F237" s="148" t="s">
        <v>563</v>
      </c>
      <c r="H237" s="147" t="s">
        <v>3</v>
      </c>
      <c r="I237" s="149"/>
      <c r="L237" s="145"/>
      <c r="M237" s="150"/>
      <c r="T237" s="151"/>
      <c r="AT237" s="147" t="s">
        <v>130</v>
      </c>
      <c r="AU237" s="147" t="s">
        <v>80</v>
      </c>
      <c r="AV237" s="12" t="s">
        <v>78</v>
      </c>
      <c r="AW237" s="12" t="s">
        <v>31</v>
      </c>
      <c r="AX237" s="12" t="s">
        <v>70</v>
      </c>
      <c r="AY237" s="147" t="s">
        <v>119</v>
      </c>
    </row>
    <row r="238" spans="2:65" s="13" customFormat="1">
      <c r="B238" s="152"/>
      <c r="D238" s="146" t="s">
        <v>130</v>
      </c>
      <c r="E238" s="153" t="s">
        <v>3</v>
      </c>
      <c r="F238" s="154" t="s">
        <v>173</v>
      </c>
      <c r="H238" s="155">
        <v>9</v>
      </c>
      <c r="I238" s="156"/>
      <c r="L238" s="152"/>
      <c r="M238" s="157"/>
      <c r="T238" s="158"/>
      <c r="AT238" s="153" t="s">
        <v>130</v>
      </c>
      <c r="AU238" s="153" t="s">
        <v>80</v>
      </c>
      <c r="AV238" s="13" t="s">
        <v>80</v>
      </c>
      <c r="AW238" s="13" t="s">
        <v>31</v>
      </c>
      <c r="AX238" s="13" t="s">
        <v>70</v>
      </c>
      <c r="AY238" s="153" t="s">
        <v>119</v>
      </c>
    </row>
    <row r="239" spans="2:65" s="14" customFormat="1">
      <c r="B239" s="159"/>
      <c r="D239" s="146" t="s">
        <v>130</v>
      </c>
      <c r="E239" s="160" t="s">
        <v>3</v>
      </c>
      <c r="F239" s="161" t="s">
        <v>132</v>
      </c>
      <c r="H239" s="162">
        <v>9</v>
      </c>
      <c r="I239" s="163"/>
      <c r="L239" s="159"/>
      <c r="M239" s="164"/>
      <c r="T239" s="165"/>
      <c r="AT239" s="160" t="s">
        <v>130</v>
      </c>
      <c r="AU239" s="160" t="s">
        <v>80</v>
      </c>
      <c r="AV239" s="14" t="s">
        <v>126</v>
      </c>
      <c r="AW239" s="14" t="s">
        <v>31</v>
      </c>
      <c r="AX239" s="14" t="s">
        <v>78</v>
      </c>
      <c r="AY239" s="160" t="s">
        <v>119</v>
      </c>
    </row>
    <row r="240" spans="2:65" s="1" customFormat="1" ht="24.25" customHeight="1">
      <c r="B240" s="127"/>
      <c r="C240" s="128" t="s">
        <v>350</v>
      </c>
      <c r="D240" s="128" t="s">
        <v>121</v>
      </c>
      <c r="E240" s="129" t="s">
        <v>564</v>
      </c>
      <c r="F240" s="130" t="s">
        <v>565</v>
      </c>
      <c r="G240" s="131" t="s">
        <v>124</v>
      </c>
      <c r="H240" s="132">
        <v>5</v>
      </c>
      <c r="I240" s="133">
        <v>23200</v>
      </c>
      <c r="J240" s="134">
        <f>ROUND(I240*H240,2)</f>
        <v>116000</v>
      </c>
      <c r="K240" s="130" t="s">
        <v>136</v>
      </c>
      <c r="L240" s="32"/>
      <c r="M240" s="135" t="s">
        <v>3</v>
      </c>
      <c r="N240" s="136" t="s">
        <v>41</v>
      </c>
      <c r="P240" s="137">
        <f>O240*H240</f>
        <v>0</v>
      </c>
      <c r="Q240" s="137">
        <v>2.85764</v>
      </c>
      <c r="R240" s="137">
        <f>Q240*H240</f>
        <v>14.2882</v>
      </c>
      <c r="S240" s="137">
        <v>0</v>
      </c>
      <c r="T240" s="138">
        <f>S240*H240</f>
        <v>0</v>
      </c>
      <c r="AR240" s="139" t="s">
        <v>126</v>
      </c>
      <c r="AT240" s="139" t="s">
        <v>121</v>
      </c>
      <c r="AU240" s="139" t="s">
        <v>80</v>
      </c>
      <c r="AY240" s="17" t="s">
        <v>119</v>
      </c>
      <c r="BE240" s="140">
        <f>IF(N240="základní",J240,0)</f>
        <v>116000</v>
      </c>
      <c r="BF240" s="140">
        <f>IF(N240="snížená",J240,0)</f>
        <v>0</v>
      </c>
      <c r="BG240" s="140">
        <f>IF(N240="zákl. přenesená",J240,0)</f>
        <v>0</v>
      </c>
      <c r="BH240" s="140">
        <f>IF(N240="sníž. přenesená",J240,0)</f>
        <v>0</v>
      </c>
      <c r="BI240" s="140">
        <f>IF(N240="nulová",J240,0)</f>
        <v>0</v>
      </c>
      <c r="BJ240" s="17" t="s">
        <v>78</v>
      </c>
      <c r="BK240" s="140">
        <f>ROUND(I240*H240,2)</f>
        <v>116000</v>
      </c>
      <c r="BL240" s="17" t="s">
        <v>126</v>
      </c>
      <c r="BM240" s="139" t="s">
        <v>566</v>
      </c>
    </row>
    <row r="241" spans="2:65" s="12" customFormat="1">
      <c r="B241" s="145"/>
      <c r="D241" s="146" t="s">
        <v>130</v>
      </c>
      <c r="E241" s="147" t="s">
        <v>3</v>
      </c>
      <c r="F241" s="148" t="s">
        <v>567</v>
      </c>
      <c r="H241" s="147" t="s">
        <v>3</v>
      </c>
      <c r="I241" s="149"/>
      <c r="L241" s="145"/>
      <c r="M241" s="150"/>
      <c r="T241" s="151"/>
      <c r="AT241" s="147" t="s">
        <v>130</v>
      </c>
      <c r="AU241" s="147" t="s">
        <v>80</v>
      </c>
      <c r="AV241" s="12" t="s">
        <v>78</v>
      </c>
      <c r="AW241" s="12" t="s">
        <v>31</v>
      </c>
      <c r="AX241" s="12" t="s">
        <v>70</v>
      </c>
      <c r="AY241" s="147" t="s">
        <v>119</v>
      </c>
    </row>
    <row r="242" spans="2:65" s="13" customFormat="1">
      <c r="B242" s="152"/>
      <c r="D242" s="146" t="s">
        <v>130</v>
      </c>
      <c r="E242" s="153" t="s">
        <v>3</v>
      </c>
      <c r="F242" s="154" t="s">
        <v>149</v>
      </c>
      <c r="H242" s="155">
        <v>5</v>
      </c>
      <c r="I242" s="156"/>
      <c r="L242" s="152"/>
      <c r="M242" s="157"/>
      <c r="T242" s="158"/>
      <c r="AT242" s="153" t="s">
        <v>130</v>
      </c>
      <c r="AU242" s="153" t="s">
        <v>80</v>
      </c>
      <c r="AV242" s="13" t="s">
        <v>80</v>
      </c>
      <c r="AW242" s="13" t="s">
        <v>31</v>
      </c>
      <c r="AX242" s="13" t="s">
        <v>70</v>
      </c>
      <c r="AY242" s="153" t="s">
        <v>119</v>
      </c>
    </row>
    <row r="243" spans="2:65" s="14" customFormat="1">
      <c r="B243" s="159"/>
      <c r="D243" s="146" t="s">
        <v>130</v>
      </c>
      <c r="E243" s="160" t="s">
        <v>3</v>
      </c>
      <c r="F243" s="161" t="s">
        <v>132</v>
      </c>
      <c r="H243" s="162">
        <v>5</v>
      </c>
      <c r="I243" s="163"/>
      <c r="L243" s="159"/>
      <c r="M243" s="164"/>
      <c r="T243" s="165"/>
      <c r="AT243" s="160" t="s">
        <v>130</v>
      </c>
      <c r="AU243" s="160" t="s">
        <v>80</v>
      </c>
      <c r="AV243" s="14" t="s">
        <v>126</v>
      </c>
      <c r="AW243" s="14" t="s">
        <v>31</v>
      </c>
      <c r="AX243" s="14" t="s">
        <v>78</v>
      </c>
      <c r="AY243" s="160" t="s">
        <v>119</v>
      </c>
    </row>
    <row r="244" spans="2:65" s="1" customFormat="1" ht="33" customHeight="1">
      <c r="B244" s="127"/>
      <c r="C244" s="128" t="s">
        <v>355</v>
      </c>
      <c r="D244" s="128" t="s">
        <v>121</v>
      </c>
      <c r="E244" s="129" t="s">
        <v>568</v>
      </c>
      <c r="F244" s="130" t="s">
        <v>569</v>
      </c>
      <c r="G244" s="131" t="s">
        <v>176</v>
      </c>
      <c r="H244" s="132">
        <v>3.8</v>
      </c>
      <c r="I244" s="133">
        <v>3200</v>
      </c>
      <c r="J244" s="134">
        <f>ROUND(I244*H244,2)</f>
        <v>12160</v>
      </c>
      <c r="K244" s="130" t="s">
        <v>136</v>
      </c>
      <c r="L244" s="32"/>
      <c r="M244" s="135" t="s">
        <v>3</v>
      </c>
      <c r="N244" s="136" t="s">
        <v>41</v>
      </c>
      <c r="P244" s="137">
        <f>O244*H244</f>
        <v>0</v>
      </c>
      <c r="Q244" s="137">
        <v>0</v>
      </c>
      <c r="R244" s="137">
        <f>Q244*H244</f>
        <v>0</v>
      </c>
      <c r="S244" s="137">
        <v>0</v>
      </c>
      <c r="T244" s="138">
        <f>S244*H244</f>
        <v>0</v>
      </c>
      <c r="AR244" s="139" t="s">
        <v>126</v>
      </c>
      <c r="AT244" s="139" t="s">
        <v>121</v>
      </c>
      <c r="AU244" s="139" t="s">
        <v>80</v>
      </c>
      <c r="AY244" s="17" t="s">
        <v>119</v>
      </c>
      <c r="BE244" s="140">
        <f>IF(N244="základní",J244,0)</f>
        <v>12160</v>
      </c>
      <c r="BF244" s="140">
        <f>IF(N244="snížená",J244,0)</f>
        <v>0</v>
      </c>
      <c r="BG244" s="140">
        <f>IF(N244="zákl. přenesená",J244,0)</f>
        <v>0</v>
      </c>
      <c r="BH244" s="140">
        <f>IF(N244="sníž. přenesená",J244,0)</f>
        <v>0</v>
      </c>
      <c r="BI244" s="140">
        <f>IF(N244="nulová",J244,0)</f>
        <v>0</v>
      </c>
      <c r="BJ244" s="17" t="s">
        <v>78</v>
      </c>
      <c r="BK244" s="140">
        <f>ROUND(I244*H244,2)</f>
        <v>12160</v>
      </c>
      <c r="BL244" s="17" t="s">
        <v>126</v>
      </c>
      <c r="BM244" s="139" t="s">
        <v>570</v>
      </c>
    </row>
    <row r="245" spans="2:65" s="12" customFormat="1">
      <c r="B245" s="145"/>
      <c r="D245" s="146" t="s">
        <v>130</v>
      </c>
      <c r="E245" s="147" t="s">
        <v>3</v>
      </c>
      <c r="F245" s="148" t="s">
        <v>571</v>
      </c>
      <c r="H245" s="147" t="s">
        <v>3</v>
      </c>
      <c r="I245" s="149"/>
      <c r="L245" s="145"/>
      <c r="M245" s="150"/>
      <c r="T245" s="151"/>
      <c r="AT245" s="147" t="s">
        <v>130</v>
      </c>
      <c r="AU245" s="147" t="s">
        <v>80</v>
      </c>
      <c r="AV245" s="12" t="s">
        <v>78</v>
      </c>
      <c r="AW245" s="12" t="s">
        <v>31</v>
      </c>
      <c r="AX245" s="12" t="s">
        <v>70</v>
      </c>
      <c r="AY245" s="147" t="s">
        <v>119</v>
      </c>
    </row>
    <row r="246" spans="2:65" s="13" customFormat="1">
      <c r="B246" s="152"/>
      <c r="D246" s="146" t="s">
        <v>130</v>
      </c>
      <c r="E246" s="153" t="s">
        <v>3</v>
      </c>
      <c r="F246" s="154" t="s">
        <v>500</v>
      </c>
      <c r="H246" s="155">
        <v>4.8</v>
      </c>
      <c r="I246" s="156"/>
      <c r="L246" s="152"/>
      <c r="M246" s="157"/>
      <c r="T246" s="158"/>
      <c r="AT246" s="153" t="s">
        <v>130</v>
      </c>
      <c r="AU246" s="153" t="s">
        <v>80</v>
      </c>
      <c r="AV246" s="13" t="s">
        <v>80</v>
      </c>
      <c r="AW246" s="13" t="s">
        <v>31</v>
      </c>
      <c r="AX246" s="13" t="s">
        <v>70</v>
      </c>
      <c r="AY246" s="153" t="s">
        <v>119</v>
      </c>
    </row>
    <row r="247" spans="2:65" s="13" customFormat="1">
      <c r="B247" s="152"/>
      <c r="D247" s="146" t="s">
        <v>130</v>
      </c>
      <c r="E247" s="153" t="s">
        <v>3</v>
      </c>
      <c r="F247" s="154" t="s">
        <v>99</v>
      </c>
      <c r="H247" s="155">
        <v>-1</v>
      </c>
      <c r="I247" s="156"/>
      <c r="L247" s="152"/>
      <c r="M247" s="157"/>
      <c r="T247" s="158"/>
      <c r="AT247" s="153" t="s">
        <v>130</v>
      </c>
      <c r="AU247" s="153" t="s">
        <v>80</v>
      </c>
      <c r="AV247" s="13" t="s">
        <v>80</v>
      </c>
      <c r="AW247" s="13" t="s">
        <v>31</v>
      </c>
      <c r="AX247" s="13" t="s">
        <v>70</v>
      </c>
      <c r="AY247" s="153" t="s">
        <v>119</v>
      </c>
    </row>
    <row r="248" spans="2:65" s="14" customFormat="1">
      <c r="B248" s="159"/>
      <c r="D248" s="146" t="s">
        <v>130</v>
      </c>
      <c r="E248" s="160" t="s">
        <v>3</v>
      </c>
      <c r="F248" s="161" t="s">
        <v>132</v>
      </c>
      <c r="H248" s="162">
        <v>3.8</v>
      </c>
      <c r="I248" s="163"/>
      <c r="L248" s="159"/>
      <c r="M248" s="164"/>
      <c r="T248" s="165"/>
      <c r="AT248" s="160" t="s">
        <v>130</v>
      </c>
      <c r="AU248" s="160" t="s">
        <v>80</v>
      </c>
      <c r="AV248" s="14" t="s">
        <v>126</v>
      </c>
      <c r="AW248" s="14" t="s">
        <v>31</v>
      </c>
      <c r="AX248" s="14" t="s">
        <v>78</v>
      </c>
      <c r="AY248" s="160" t="s">
        <v>119</v>
      </c>
    </row>
    <row r="249" spans="2:65" s="11" customFormat="1" ht="22.75" customHeight="1">
      <c r="B249" s="115"/>
      <c r="D249" s="116" t="s">
        <v>69</v>
      </c>
      <c r="E249" s="125" t="s">
        <v>173</v>
      </c>
      <c r="F249" s="125" t="s">
        <v>572</v>
      </c>
      <c r="I249" s="118"/>
      <c r="J249" s="126">
        <f>BK249</f>
        <v>1718132.6</v>
      </c>
      <c r="L249" s="115"/>
      <c r="M249" s="120"/>
      <c r="P249" s="121">
        <f>SUM(P250:P363)</f>
        <v>0</v>
      </c>
      <c r="R249" s="121">
        <f>SUM(R250:R363)</f>
        <v>388.86370320000015</v>
      </c>
      <c r="T249" s="122">
        <f>SUM(T250:T363)</f>
        <v>165.52599999999998</v>
      </c>
      <c r="AR249" s="116" t="s">
        <v>78</v>
      </c>
      <c r="AT249" s="123" t="s">
        <v>69</v>
      </c>
      <c r="AU249" s="123" t="s">
        <v>78</v>
      </c>
      <c r="AY249" s="116" t="s">
        <v>119</v>
      </c>
      <c r="BK249" s="124">
        <f>SUM(BK250:BK363)</f>
        <v>1718132.6</v>
      </c>
    </row>
    <row r="250" spans="2:65" s="1" customFormat="1" ht="16.5" customHeight="1">
      <c r="B250" s="127"/>
      <c r="C250" s="128" t="s">
        <v>360</v>
      </c>
      <c r="D250" s="128" t="s">
        <v>121</v>
      </c>
      <c r="E250" s="129" t="s">
        <v>573</v>
      </c>
      <c r="F250" s="130" t="s">
        <v>574</v>
      </c>
      <c r="G250" s="131" t="s">
        <v>145</v>
      </c>
      <c r="H250" s="132">
        <v>10</v>
      </c>
      <c r="I250" s="133">
        <v>1000</v>
      </c>
      <c r="J250" s="134">
        <f>ROUND(I250*H250,2)</f>
        <v>10000</v>
      </c>
      <c r="K250" s="130" t="s">
        <v>125</v>
      </c>
      <c r="L250" s="32"/>
      <c r="M250" s="135" t="s">
        <v>3</v>
      </c>
      <c r="N250" s="136" t="s">
        <v>41</v>
      </c>
      <c r="P250" s="137">
        <f>O250*H250</f>
        <v>0</v>
      </c>
      <c r="Q250" s="137">
        <v>4.0079999999999998E-2</v>
      </c>
      <c r="R250" s="137">
        <f>Q250*H250</f>
        <v>0.40079999999999999</v>
      </c>
      <c r="S250" s="137">
        <v>0</v>
      </c>
      <c r="T250" s="138">
        <f>S250*H250</f>
        <v>0</v>
      </c>
      <c r="AR250" s="139" t="s">
        <v>126</v>
      </c>
      <c r="AT250" s="139" t="s">
        <v>121</v>
      </c>
      <c r="AU250" s="139" t="s">
        <v>80</v>
      </c>
      <c r="AY250" s="17" t="s">
        <v>119</v>
      </c>
      <c r="BE250" s="140">
        <f>IF(N250="základní",J250,0)</f>
        <v>10000</v>
      </c>
      <c r="BF250" s="140">
        <f>IF(N250="snížená",J250,0)</f>
        <v>0</v>
      </c>
      <c r="BG250" s="140">
        <f>IF(N250="zákl. přenesená",J250,0)</f>
        <v>0</v>
      </c>
      <c r="BH250" s="140">
        <f>IF(N250="sníž. přenesená",J250,0)</f>
        <v>0</v>
      </c>
      <c r="BI250" s="140">
        <f>IF(N250="nulová",J250,0)</f>
        <v>0</v>
      </c>
      <c r="BJ250" s="17" t="s">
        <v>78</v>
      </c>
      <c r="BK250" s="140">
        <f>ROUND(I250*H250,2)</f>
        <v>10000</v>
      </c>
      <c r="BL250" s="17" t="s">
        <v>126</v>
      </c>
      <c r="BM250" s="139" t="s">
        <v>575</v>
      </c>
    </row>
    <row r="251" spans="2:65" s="1" customFormat="1">
      <c r="B251" s="32"/>
      <c r="D251" s="141" t="s">
        <v>128</v>
      </c>
      <c r="F251" s="142" t="s">
        <v>576</v>
      </c>
      <c r="I251" s="143"/>
      <c r="L251" s="32"/>
      <c r="M251" s="144"/>
      <c r="T251" s="53"/>
      <c r="AT251" s="17" t="s">
        <v>128</v>
      </c>
      <c r="AU251" s="17" t="s">
        <v>80</v>
      </c>
    </row>
    <row r="252" spans="2:65" s="12" customFormat="1">
      <c r="B252" s="145"/>
      <c r="D252" s="146" t="s">
        <v>130</v>
      </c>
      <c r="E252" s="147" t="s">
        <v>3</v>
      </c>
      <c r="F252" s="148" t="s">
        <v>131</v>
      </c>
      <c r="H252" s="147" t="s">
        <v>3</v>
      </c>
      <c r="I252" s="149"/>
      <c r="L252" s="145"/>
      <c r="M252" s="150"/>
      <c r="T252" s="151"/>
      <c r="AT252" s="147" t="s">
        <v>130</v>
      </c>
      <c r="AU252" s="147" t="s">
        <v>80</v>
      </c>
      <c r="AV252" s="12" t="s">
        <v>78</v>
      </c>
      <c r="AW252" s="12" t="s">
        <v>31</v>
      </c>
      <c r="AX252" s="12" t="s">
        <v>70</v>
      </c>
      <c r="AY252" s="147" t="s">
        <v>119</v>
      </c>
    </row>
    <row r="253" spans="2:65" s="13" customFormat="1">
      <c r="B253" s="152"/>
      <c r="D253" s="146" t="s">
        <v>130</v>
      </c>
      <c r="E253" s="153" t="s">
        <v>3</v>
      </c>
      <c r="F253" s="154" t="s">
        <v>577</v>
      </c>
      <c r="H253" s="155">
        <v>10</v>
      </c>
      <c r="I253" s="156"/>
      <c r="L253" s="152"/>
      <c r="M253" s="157"/>
      <c r="T253" s="158"/>
      <c r="AT253" s="153" t="s">
        <v>130</v>
      </c>
      <c r="AU253" s="153" t="s">
        <v>80</v>
      </c>
      <c r="AV253" s="13" t="s">
        <v>80</v>
      </c>
      <c r="AW253" s="13" t="s">
        <v>31</v>
      </c>
      <c r="AX253" s="13" t="s">
        <v>70</v>
      </c>
      <c r="AY253" s="153" t="s">
        <v>119</v>
      </c>
    </row>
    <row r="254" spans="2:65" s="14" customFormat="1">
      <c r="B254" s="159"/>
      <c r="D254" s="146" t="s">
        <v>130</v>
      </c>
      <c r="E254" s="160" t="s">
        <v>3</v>
      </c>
      <c r="F254" s="161" t="s">
        <v>132</v>
      </c>
      <c r="H254" s="162">
        <v>10</v>
      </c>
      <c r="I254" s="163"/>
      <c r="L254" s="159"/>
      <c r="M254" s="164"/>
      <c r="T254" s="165"/>
      <c r="AT254" s="160" t="s">
        <v>130</v>
      </c>
      <c r="AU254" s="160" t="s">
        <v>80</v>
      </c>
      <c r="AV254" s="14" t="s">
        <v>126</v>
      </c>
      <c r="AW254" s="14" t="s">
        <v>31</v>
      </c>
      <c r="AX254" s="14" t="s">
        <v>78</v>
      </c>
      <c r="AY254" s="160" t="s">
        <v>119</v>
      </c>
    </row>
    <row r="255" spans="2:65" s="1" customFormat="1" ht="21.75" customHeight="1">
      <c r="B255" s="127"/>
      <c r="C255" s="173" t="s">
        <v>368</v>
      </c>
      <c r="D255" s="173" t="s">
        <v>258</v>
      </c>
      <c r="E255" s="174" t="s">
        <v>578</v>
      </c>
      <c r="F255" s="175" t="s">
        <v>579</v>
      </c>
      <c r="G255" s="176" t="s">
        <v>145</v>
      </c>
      <c r="H255" s="177">
        <v>10</v>
      </c>
      <c r="I255" s="178">
        <v>4000</v>
      </c>
      <c r="J255" s="179">
        <f>ROUND(I255*H255,2)</f>
        <v>40000</v>
      </c>
      <c r="K255" s="175" t="s">
        <v>136</v>
      </c>
      <c r="L255" s="180"/>
      <c r="M255" s="181" t="s">
        <v>3</v>
      </c>
      <c r="N255" s="182" t="s">
        <v>41</v>
      </c>
      <c r="P255" s="137">
        <f>O255*H255</f>
        <v>0</v>
      </c>
      <c r="Q255" s="137">
        <v>0</v>
      </c>
      <c r="R255" s="137">
        <f>Q255*H255</f>
        <v>0</v>
      </c>
      <c r="S255" s="137">
        <v>0</v>
      </c>
      <c r="T255" s="138">
        <f>S255*H255</f>
        <v>0</v>
      </c>
      <c r="AR255" s="139" t="s">
        <v>167</v>
      </c>
      <c r="AT255" s="139" t="s">
        <v>258</v>
      </c>
      <c r="AU255" s="139" t="s">
        <v>80</v>
      </c>
      <c r="AY255" s="17" t="s">
        <v>119</v>
      </c>
      <c r="BE255" s="140">
        <f>IF(N255="základní",J255,0)</f>
        <v>40000</v>
      </c>
      <c r="BF255" s="140">
        <f>IF(N255="snížená",J255,0)</f>
        <v>0</v>
      </c>
      <c r="BG255" s="140">
        <f>IF(N255="zákl. přenesená",J255,0)</f>
        <v>0</v>
      </c>
      <c r="BH255" s="140">
        <f>IF(N255="sníž. přenesená",J255,0)</f>
        <v>0</v>
      </c>
      <c r="BI255" s="140">
        <f>IF(N255="nulová",J255,0)</f>
        <v>0</v>
      </c>
      <c r="BJ255" s="17" t="s">
        <v>78</v>
      </c>
      <c r="BK255" s="140">
        <f>ROUND(I255*H255,2)</f>
        <v>40000</v>
      </c>
      <c r="BL255" s="17" t="s">
        <v>126</v>
      </c>
      <c r="BM255" s="139" t="s">
        <v>580</v>
      </c>
    </row>
    <row r="256" spans="2:65" s="1" customFormat="1" ht="62.9" customHeight="1">
      <c r="B256" s="127"/>
      <c r="C256" s="128" t="s">
        <v>310</v>
      </c>
      <c r="D256" s="128" t="s">
        <v>121</v>
      </c>
      <c r="E256" s="129" t="s">
        <v>581</v>
      </c>
      <c r="F256" s="130" t="s">
        <v>582</v>
      </c>
      <c r="G256" s="131" t="s">
        <v>145</v>
      </c>
      <c r="H256" s="132">
        <v>1024</v>
      </c>
      <c r="I256" s="133">
        <v>190</v>
      </c>
      <c r="J256" s="134">
        <f>ROUND(I256*H256,2)</f>
        <v>194560</v>
      </c>
      <c r="K256" s="130" t="s">
        <v>125</v>
      </c>
      <c r="L256" s="32"/>
      <c r="M256" s="135" t="s">
        <v>3</v>
      </c>
      <c r="N256" s="136" t="s">
        <v>41</v>
      </c>
      <c r="P256" s="137">
        <f>O256*H256</f>
        <v>0</v>
      </c>
      <c r="Q256" s="137">
        <v>8.9779999999999999E-2</v>
      </c>
      <c r="R256" s="137">
        <f>Q256*H256</f>
        <v>91.934719999999999</v>
      </c>
      <c r="S256" s="137">
        <v>0</v>
      </c>
      <c r="T256" s="138">
        <f>S256*H256</f>
        <v>0</v>
      </c>
      <c r="AR256" s="139" t="s">
        <v>126</v>
      </c>
      <c r="AT256" s="139" t="s">
        <v>121</v>
      </c>
      <c r="AU256" s="139" t="s">
        <v>80</v>
      </c>
      <c r="AY256" s="17" t="s">
        <v>119</v>
      </c>
      <c r="BE256" s="140">
        <f>IF(N256="základní",J256,0)</f>
        <v>194560</v>
      </c>
      <c r="BF256" s="140">
        <f>IF(N256="snížená",J256,0)</f>
        <v>0</v>
      </c>
      <c r="BG256" s="140">
        <f>IF(N256="zákl. přenesená",J256,0)</f>
        <v>0</v>
      </c>
      <c r="BH256" s="140">
        <f>IF(N256="sníž. přenesená",J256,0)</f>
        <v>0</v>
      </c>
      <c r="BI256" s="140">
        <f>IF(N256="nulová",J256,0)</f>
        <v>0</v>
      </c>
      <c r="BJ256" s="17" t="s">
        <v>78</v>
      </c>
      <c r="BK256" s="140">
        <f>ROUND(I256*H256,2)</f>
        <v>194560</v>
      </c>
      <c r="BL256" s="17" t="s">
        <v>126</v>
      </c>
      <c r="BM256" s="139" t="s">
        <v>583</v>
      </c>
    </row>
    <row r="257" spans="2:65" s="1" customFormat="1">
      <c r="B257" s="32"/>
      <c r="D257" s="141" t="s">
        <v>128</v>
      </c>
      <c r="F257" s="142" t="s">
        <v>584</v>
      </c>
      <c r="I257" s="143"/>
      <c r="L257" s="32"/>
      <c r="M257" s="144"/>
      <c r="T257" s="53"/>
      <c r="AT257" s="17" t="s">
        <v>128</v>
      </c>
      <c r="AU257" s="17" t="s">
        <v>80</v>
      </c>
    </row>
    <row r="258" spans="2:65" s="12" customFormat="1">
      <c r="B258" s="145"/>
      <c r="D258" s="146" t="s">
        <v>130</v>
      </c>
      <c r="E258" s="147" t="s">
        <v>3</v>
      </c>
      <c r="F258" s="148" t="s">
        <v>131</v>
      </c>
      <c r="H258" s="147" t="s">
        <v>3</v>
      </c>
      <c r="I258" s="149"/>
      <c r="L258" s="145"/>
      <c r="M258" s="150"/>
      <c r="T258" s="151"/>
      <c r="AT258" s="147" t="s">
        <v>130</v>
      </c>
      <c r="AU258" s="147" t="s">
        <v>80</v>
      </c>
      <c r="AV258" s="12" t="s">
        <v>78</v>
      </c>
      <c r="AW258" s="12" t="s">
        <v>31</v>
      </c>
      <c r="AX258" s="12" t="s">
        <v>70</v>
      </c>
      <c r="AY258" s="147" t="s">
        <v>119</v>
      </c>
    </row>
    <row r="259" spans="2:65" s="13" customFormat="1">
      <c r="B259" s="152"/>
      <c r="D259" s="146" t="s">
        <v>130</v>
      </c>
      <c r="E259" s="153" t="s">
        <v>3</v>
      </c>
      <c r="F259" s="154" t="s">
        <v>585</v>
      </c>
      <c r="H259" s="155">
        <v>1024</v>
      </c>
      <c r="I259" s="156"/>
      <c r="L259" s="152"/>
      <c r="M259" s="157"/>
      <c r="T259" s="158"/>
      <c r="AT259" s="153" t="s">
        <v>130</v>
      </c>
      <c r="AU259" s="153" t="s">
        <v>80</v>
      </c>
      <c r="AV259" s="13" t="s">
        <v>80</v>
      </c>
      <c r="AW259" s="13" t="s">
        <v>31</v>
      </c>
      <c r="AX259" s="13" t="s">
        <v>70</v>
      </c>
      <c r="AY259" s="153" t="s">
        <v>119</v>
      </c>
    </row>
    <row r="260" spans="2:65" s="14" customFormat="1">
      <c r="B260" s="159"/>
      <c r="D260" s="146" t="s">
        <v>130</v>
      </c>
      <c r="E260" s="160" t="s">
        <v>3</v>
      </c>
      <c r="F260" s="161" t="s">
        <v>132</v>
      </c>
      <c r="H260" s="162">
        <v>1024</v>
      </c>
      <c r="I260" s="163"/>
      <c r="L260" s="159"/>
      <c r="M260" s="164"/>
      <c r="T260" s="165"/>
      <c r="AT260" s="160" t="s">
        <v>130</v>
      </c>
      <c r="AU260" s="160" t="s">
        <v>80</v>
      </c>
      <c r="AV260" s="14" t="s">
        <v>126</v>
      </c>
      <c r="AW260" s="14" t="s">
        <v>31</v>
      </c>
      <c r="AX260" s="14" t="s">
        <v>78</v>
      </c>
      <c r="AY260" s="160" t="s">
        <v>119</v>
      </c>
    </row>
    <row r="261" spans="2:65" s="1" customFormat="1" ht="16.5" customHeight="1">
      <c r="B261" s="127"/>
      <c r="C261" s="173" t="s">
        <v>586</v>
      </c>
      <c r="D261" s="173" t="s">
        <v>258</v>
      </c>
      <c r="E261" s="174" t="s">
        <v>587</v>
      </c>
      <c r="F261" s="175" t="s">
        <v>588</v>
      </c>
      <c r="G261" s="176" t="s">
        <v>135</v>
      </c>
      <c r="H261" s="177">
        <v>102.4</v>
      </c>
      <c r="I261" s="178">
        <v>700</v>
      </c>
      <c r="J261" s="179">
        <f>ROUND(I261*H261,2)</f>
        <v>71680</v>
      </c>
      <c r="K261" s="175" t="s">
        <v>125</v>
      </c>
      <c r="L261" s="180"/>
      <c r="M261" s="181" t="s">
        <v>3</v>
      </c>
      <c r="N261" s="182" t="s">
        <v>41</v>
      </c>
      <c r="P261" s="137">
        <f>O261*H261</f>
        <v>0</v>
      </c>
      <c r="Q261" s="137">
        <v>0.222</v>
      </c>
      <c r="R261" s="137">
        <f>Q261*H261</f>
        <v>22.732800000000001</v>
      </c>
      <c r="S261" s="137">
        <v>0</v>
      </c>
      <c r="T261" s="138">
        <f>S261*H261</f>
        <v>0</v>
      </c>
      <c r="AR261" s="139" t="s">
        <v>167</v>
      </c>
      <c r="AT261" s="139" t="s">
        <v>258</v>
      </c>
      <c r="AU261" s="139" t="s">
        <v>80</v>
      </c>
      <c r="AY261" s="17" t="s">
        <v>119</v>
      </c>
      <c r="BE261" s="140">
        <f>IF(N261="základní",J261,0)</f>
        <v>71680</v>
      </c>
      <c r="BF261" s="140">
        <f>IF(N261="snížená",J261,0)</f>
        <v>0</v>
      </c>
      <c r="BG261" s="140">
        <f>IF(N261="zákl. přenesená",J261,0)</f>
        <v>0</v>
      </c>
      <c r="BH261" s="140">
        <f>IF(N261="sníž. přenesená",J261,0)</f>
        <v>0</v>
      </c>
      <c r="BI261" s="140">
        <f>IF(N261="nulová",J261,0)</f>
        <v>0</v>
      </c>
      <c r="BJ261" s="17" t="s">
        <v>78</v>
      </c>
      <c r="BK261" s="140">
        <f>ROUND(I261*H261,2)</f>
        <v>71680</v>
      </c>
      <c r="BL261" s="17" t="s">
        <v>126</v>
      </c>
      <c r="BM261" s="139" t="s">
        <v>589</v>
      </c>
    </row>
    <row r="262" spans="2:65" s="13" customFormat="1">
      <c r="B262" s="152"/>
      <c r="D262" s="146" t="s">
        <v>130</v>
      </c>
      <c r="F262" s="154" t="s">
        <v>590</v>
      </c>
      <c r="H262" s="155">
        <v>102.4</v>
      </c>
      <c r="I262" s="156"/>
      <c r="L262" s="152"/>
      <c r="M262" s="157"/>
      <c r="T262" s="158"/>
      <c r="AT262" s="153" t="s">
        <v>130</v>
      </c>
      <c r="AU262" s="153" t="s">
        <v>80</v>
      </c>
      <c r="AV262" s="13" t="s">
        <v>80</v>
      </c>
      <c r="AW262" s="13" t="s">
        <v>4</v>
      </c>
      <c r="AX262" s="13" t="s">
        <v>78</v>
      </c>
      <c r="AY262" s="153" t="s">
        <v>119</v>
      </c>
    </row>
    <row r="263" spans="2:65" s="1" customFormat="1" ht="49" customHeight="1">
      <c r="B263" s="127"/>
      <c r="C263" s="128" t="s">
        <v>591</v>
      </c>
      <c r="D263" s="128" t="s">
        <v>121</v>
      </c>
      <c r="E263" s="129" t="s">
        <v>592</v>
      </c>
      <c r="F263" s="130" t="s">
        <v>593</v>
      </c>
      <c r="G263" s="131" t="s">
        <v>145</v>
      </c>
      <c r="H263" s="132">
        <v>512</v>
      </c>
      <c r="I263" s="133">
        <v>365</v>
      </c>
      <c r="J263" s="134">
        <f>ROUND(I263*H263,2)</f>
        <v>186880</v>
      </c>
      <c r="K263" s="130" t="s">
        <v>125</v>
      </c>
      <c r="L263" s="32"/>
      <c r="M263" s="135" t="s">
        <v>3</v>
      </c>
      <c r="N263" s="136" t="s">
        <v>41</v>
      </c>
      <c r="P263" s="137">
        <f>O263*H263</f>
        <v>0</v>
      </c>
      <c r="Q263" s="137">
        <v>0.15540000000000001</v>
      </c>
      <c r="R263" s="137">
        <f>Q263*H263</f>
        <v>79.564800000000005</v>
      </c>
      <c r="S263" s="137">
        <v>0</v>
      </c>
      <c r="T263" s="138">
        <f>S263*H263</f>
        <v>0</v>
      </c>
      <c r="AR263" s="139" t="s">
        <v>126</v>
      </c>
      <c r="AT263" s="139" t="s">
        <v>121</v>
      </c>
      <c r="AU263" s="139" t="s">
        <v>80</v>
      </c>
      <c r="AY263" s="17" t="s">
        <v>119</v>
      </c>
      <c r="BE263" s="140">
        <f>IF(N263="základní",J263,0)</f>
        <v>186880</v>
      </c>
      <c r="BF263" s="140">
        <f>IF(N263="snížená",J263,0)</f>
        <v>0</v>
      </c>
      <c r="BG263" s="140">
        <f>IF(N263="zákl. přenesená",J263,0)</f>
        <v>0</v>
      </c>
      <c r="BH263" s="140">
        <f>IF(N263="sníž. přenesená",J263,0)</f>
        <v>0</v>
      </c>
      <c r="BI263" s="140">
        <f>IF(N263="nulová",J263,0)</f>
        <v>0</v>
      </c>
      <c r="BJ263" s="17" t="s">
        <v>78</v>
      </c>
      <c r="BK263" s="140">
        <f>ROUND(I263*H263,2)</f>
        <v>186880</v>
      </c>
      <c r="BL263" s="17" t="s">
        <v>126</v>
      </c>
      <c r="BM263" s="139" t="s">
        <v>594</v>
      </c>
    </row>
    <row r="264" spans="2:65" s="1" customFormat="1">
      <c r="B264" s="32"/>
      <c r="D264" s="141" t="s">
        <v>128</v>
      </c>
      <c r="F264" s="142" t="s">
        <v>595</v>
      </c>
      <c r="I264" s="143"/>
      <c r="L264" s="32"/>
      <c r="M264" s="144"/>
      <c r="T264" s="53"/>
      <c r="AT264" s="17" t="s">
        <v>128</v>
      </c>
      <c r="AU264" s="17" t="s">
        <v>80</v>
      </c>
    </row>
    <row r="265" spans="2:65" s="12" customFormat="1">
      <c r="B265" s="145"/>
      <c r="D265" s="146" t="s">
        <v>130</v>
      </c>
      <c r="E265" s="147" t="s">
        <v>3</v>
      </c>
      <c r="F265" s="148" t="s">
        <v>131</v>
      </c>
      <c r="H265" s="147" t="s">
        <v>3</v>
      </c>
      <c r="I265" s="149"/>
      <c r="L265" s="145"/>
      <c r="M265" s="150"/>
      <c r="T265" s="151"/>
      <c r="AT265" s="147" t="s">
        <v>130</v>
      </c>
      <c r="AU265" s="147" t="s">
        <v>80</v>
      </c>
      <c r="AV265" s="12" t="s">
        <v>78</v>
      </c>
      <c r="AW265" s="12" t="s">
        <v>31</v>
      </c>
      <c r="AX265" s="12" t="s">
        <v>70</v>
      </c>
      <c r="AY265" s="147" t="s">
        <v>119</v>
      </c>
    </row>
    <row r="266" spans="2:65" s="13" customFormat="1">
      <c r="B266" s="152"/>
      <c r="D266" s="146" t="s">
        <v>130</v>
      </c>
      <c r="E266" s="153" t="s">
        <v>3</v>
      </c>
      <c r="F266" s="154" t="s">
        <v>596</v>
      </c>
      <c r="H266" s="155">
        <v>512</v>
      </c>
      <c r="I266" s="156"/>
      <c r="L266" s="152"/>
      <c r="M266" s="157"/>
      <c r="T266" s="158"/>
      <c r="AT266" s="153" t="s">
        <v>130</v>
      </c>
      <c r="AU266" s="153" t="s">
        <v>80</v>
      </c>
      <c r="AV266" s="13" t="s">
        <v>80</v>
      </c>
      <c r="AW266" s="13" t="s">
        <v>31</v>
      </c>
      <c r="AX266" s="13" t="s">
        <v>70</v>
      </c>
      <c r="AY266" s="153" t="s">
        <v>119</v>
      </c>
    </row>
    <row r="267" spans="2:65" s="14" customFormat="1">
      <c r="B267" s="159"/>
      <c r="D267" s="146" t="s">
        <v>130</v>
      </c>
      <c r="E267" s="160" t="s">
        <v>3</v>
      </c>
      <c r="F267" s="161" t="s">
        <v>132</v>
      </c>
      <c r="H267" s="162">
        <v>512</v>
      </c>
      <c r="I267" s="163"/>
      <c r="L267" s="159"/>
      <c r="M267" s="164"/>
      <c r="T267" s="165"/>
      <c r="AT267" s="160" t="s">
        <v>130</v>
      </c>
      <c r="AU267" s="160" t="s">
        <v>80</v>
      </c>
      <c r="AV267" s="14" t="s">
        <v>126</v>
      </c>
      <c r="AW267" s="14" t="s">
        <v>31</v>
      </c>
      <c r="AX267" s="14" t="s">
        <v>78</v>
      </c>
      <c r="AY267" s="160" t="s">
        <v>119</v>
      </c>
    </row>
    <row r="268" spans="2:65" s="1" customFormat="1" ht="16.5" customHeight="1">
      <c r="B268" s="127"/>
      <c r="C268" s="173" t="s">
        <v>597</v>
      </c>
      <c r="D268" s="173" t="s">
        <v>258</v>
      </c>
      <c r="E268" s="174" t="s">
        <v>598</v>
      </c>
      <c r="F268" s="175" t="s">
        <v>599</v>
      </c>
      <c r="G268" s="176" t="s">
        <v>145</v>
      </c>
      <c r="H268" s="177">
        <v>527.36</v>
      </c>
      <c r="I268" s="178">
        <v>150</v>
      </c>
      <c r="J268" s="179">
        <f>ROUND(I268*H268,2)</f>
        <v>79104</v>
      </c>
      <c r="K268" s="175" t="s">
        <v>125</v>
      </c>
      <c r="L268" s="180"/>
      <c r="M268" s="181" t="s">
        <v>3</v>
      </c>
      <c r="N268" s="182" t="s">
        <v>41</v>
      </c>
      <c r="P268" s="137">
        <f>O268*H268</f>
        <v>0</v>
      </c>
      <c r="Q268" s="137">
        <v>0.08</v>
      </c>
      <c r="R268" s="137">
        <f>Q268*H268</f>
        <v>42.188800000000001</v>
      </c>
      <c r="S268" s="137">
        <v>0</v>
      </c>
      <c r="T268" s="138">
        <f>S268*H268</f>
        <v>0</v>
      </c>
      <c r="AR268" s="139" t="s">
        <v>167</v>
      </c>
      <c r="AT268" s="139" t="s">
        <v>258</v>
      </c>
      <c r="AU268" s="139" t="s">
        <v>80</v>
      </c>
      <c r="AY268" s="17" t="s">
        <v>119</v>
      </c>
      <c r="BE268" s="140">
        <f>IF(N268="základní",J268,0)</f>
        <v>79104</v>
      </c>
      <c r="BF268" s="140">
        <f>IF(N268="snížená",J268,0)</f>
        <v>0</v>
      </c>
      <c r="BG268" s="140">
        <f>IF(N268="zákl. přenesená",J268,0)</f>
        <v>0</v>
      </c>
      <c r="BH268" s="140">
        <f>IF(N268="sníž. přenesená",J268,0)</f>
        <v>0</v>
      </c>
      <c r="BI268" s="140">
        <f>IF(N268="nulová",J268,0)</f>
        <v>0</v>
      </c>
      <c r="BJ268" s="17" t="s">
        <v>78</v>
      </c>
      <c r="BK268" s="140">
        <f>ROUND(I268*H268,2)</f>
        <v>79104</v>
      </c>
      <c r="BL268" s="17" t="s">
        <v>126</v>
      </c>
      <c r="BM268" s="139" t="s">
        <v>600</v>
      </c>
    </row>
    <row r="269" spans="2:65" s="13" customFormat="1">
      <c r="B269" s="152"/>
      <c r="D269" s="146" t="s">
        <v>130</v>
      </c>
      <c r="F269" s="154" t="s">
        <v>601</v>
      </c>
      <c r="H269" s="155">
        <v>527.36</v>
      </c>
      <c r="I269" s="156"/>
      <c r="L269" s="152"/>
      <c r="M269" s="157"/>
      <c r="T269" s="158"/>
      <c r="AT269" s="153" t="s">
        <v>130</v>
      </c>
      <c r="AU269" s="153" t="s">
        <v>80</v>
      </c>
      <c r="AV269" s="13" t="s">
        <v>80</v>
      </c>
      <c r="AW269" s="13" t="s">
        <v>4</v>
      </c>
      <c r="AX269" s="13" t="s">
        <v>78</v>
      </c>
      <c r="AY269" s="153" t="s">
        <v>119</v>
      </c>
    </row>
    <row r="270" spans="2:65" s="1" customFormat="1" ht="49" customHeight="1">
      <c r="B270" s="127"/>
      <c r="C270" s="128" t="s">
        <v>602</v>
      </c>
      <c r="D270" s="128" t="s">
        <v>121</v>
      </c>
      <c r="E270" s="129" t="s">
        <v>603</v>
      </c>
      <c r="F270" s="130" t="s">
        <v>604</v>
      </c>
      <c r="G270" s="131" t="s">
        <v>145</v>
      </c>
      <c r="H270" s="132">
        <v>562</v>
      </c>
      <c r="I270" s="133">
        <v>350</v>
      </c>
      <c r="J270" s="134">
        <f>ROUND(I270*H270,2)</f>
        <v>196700</v>
      </c>
      <c r="K270" s="130" t="s">
        <v>125</v>
      </c>
      <c r="L270" s="32"/>
      <c r="M270" s="135" t="s">
        <v>3</v>
      </c>
      <c r="N270" s="136" t="s">
        <v>41</v>
      </c>
      <c r="P270" s="137">
        <f>O270*H270</f>
        <v>0</v>
      </c>
      <c r="Q270" s="137">
        <v>0.1295</v>
      </c>
      <c r="R270" s="137">
        <f>Q270*H270</f>
        <v>72.778999999999996</v>
      </c>
      <c r="S270" s="137">
        <v>0</v>
      </c>
      <c r="T270" s="138">
        <f>S270*H270</f>
        <v>0</v>
      </c>
      <c r="AR270" s="139" t="s">
        <v>126</v>
      </c>
      <c r="AT270" s="139" t="s">
        <v>121</v>
      </c>
      <c r="AU270" s="139" t="s">
        <v>80</v>
      </c>
      <c r="AY270" s="17" t="s">
        <v>119</v>
      </c>
      <c r="BE270" s="140">
        <f>IF(N270="základní",J270,0)</f>
        <v>196700</v>
      </c>
      <c r="BF270" s="140">
        <f>IF(N270="snížená",J270,0)</f>
        <v>0</v>
      </c>
      <c r="BG270" s="140">
        <f>IF(N270="zákl. přenesená",J270,0)</f>
        <v>0</v>
      </c>
      <c r="BH270" s="140">
        <f>IF(N270="sníž. přenesená",J270,0)</f>
        <v>0</v>
      </c>
      <c r="BI270" s="140">
        <f>IF(N270="nulová",J270,0)</f>
        <v>0</v>
      </c>
      <c r="BJ270" s="17" t="s">
        <v>78</v>
      </c>
      <c r="BK270" s="140">
        <f>ROUND(I270*H270,2)</f>
        <v>196700</v>
      </c>
      <c r="BL270" s="17" t="s">
        <v>126</v>
      </c>
      <c r="BM270" s="139" t="s">
        <v>605</v>
      </c>
    </row>
    <row r="271" spans="2:65" s="1" customFormat="1">
      <c r="B271" s="32"/>
      <c r="D271" s="141" t="s">
        <v>128</v>
      </c>
      <c r="F271" s="142" t="s">
        <v>606</v>
      </c>
      <c r="I271" s="143"/>
      <c r="L271" s="32"/>
      <c r="M271" s="144"/>
      <c r="T271" s="53"/>
      <c r="AT271" s="17" t="s">
        <v>128</v>
      </c>
      <c r="AU271" s="17" t="s">
        <v>80</v>
      </c>
    </row>
    <row r="272" spans="2:65" s="12" customFormat="1">
      <c r="B272" s="145"/>
      <c r="D272" s="146" t="s">
        <v>130</v>
      </c>
      <c r="E272" s="147" t="s">
        <v>3</v>
      </c>
      <c r="F272" s="148" t="s">
        <v>131</v>
      </c>
      <c r="H272" s="147" t="s">
        <v>3</v>
      </c>
      <c r="I272" s="149"/>
      <c r="L272" s="145"/>
      <c r="M272" s="150"/>
      <c r="T272" s="151"/>
      <c r="AT272" s="147" t="s">
        <v>130</v>
      </c>
      <c r="AU272" s="147" t="s">
        <v>80</v>
      </c>
      <c r="AV272" s="12" t="s">
        <v>78</v>
      </c>
      <c r="AW272" s="12" t="s">
        <v>31</v>
      </c>
      <c r="AX272" s="12" t="s">
        <v>70</v>
      </c>
      <c r="AY272" s="147" t="s">
        <v>119</v>
      </c>
    </row>
    <row r="273" spans="2:65" s="13" customFormat="1">
      <c r="B273" s="152"/>
      <c r="D273" s="146" t="s">
        <v>130</v>
      </c>
      <c r="E273" s="153" t="s">
        <v>3</v>
      </c>
      <c r="F273" s="154" t="s">
        <v>607</v>
      </c>
      <c r="H273" s="155">
        <v>562</v>
      </c>
      <c r="I273" s="156"/>
      <c r="L273" s="152"/>
      <c r="M273" s="157"/>
      <c r="T273" s="158"/>
      <c r="AT273" s="153" t="s">
        <v>130</v>
      </c>
      <c r="AU273" s="153" t="s">
        <v>80</v>
      </c>
      <c r="AV273" s="13" t="s">
        <v>80</v>
      </c>
      <c r="AW273" s="13" t="s">
        <v>31</v>
      </c>
      <c r="AX273" s="13" t="s">
        <v>70</v>
      </c>
      <c r="AY273" s="153" t="s">
        <v>119</v>
      </c>
    </row>
    <row r="274" spans="2:65" s="14" customFormat="1">
      <c r="B274" s="159"/>
      <c r="D274" s="146" t="s">
        <v>130</v>
      </c>
      <c r="E274" s="160" t="s">
        <v>3</v>
      </c>
      <c r="F274" s="161" t="s">
        <v>132</v>
      </c>
      <c r="H274" s="162">
        <v>562</v>
      </c>
      <c r="I274" s="163"/>
      <c r="L274" s="159"/>
      <c r="M274" s="164"/>
      <c r="T274" s="165"/>
      <c r="AT274" s="160" t="s">
        <v>130</v>
      </c>
      <c r="AU274" s="160" t="s">
        <v>80</v>
      </c>
      <c r="AV274" s="14" t="s">
        <v>126</v>
      </c>
      <c r="AW274" s="14" t="s">
        <v>31</v>
      </c>
      <c r="AX274" s="14" t="s">
        <v>78</v>
      </c>
      <c r="AY274" s="160" t="s">
        <v>119</v>
      </c>
    </row>
    <row r="275" spans="2:65" s="1" customFormat="1" ht="16.5" customHeight="1">
      <c r="B275" s="127"/>
      <c r="C275" s="173" t="s">
        <v>608</v>
      </c>
      <c r="D275" s="173" t="s">
        <v>258</v>
      </c>
      <c r="E275" s="174" t="s">
        <v>609</v>
      </c>
      <c r="F275" s="175" t="s">
        <v>610</v>
      </c>
      <c r="G275" s="176" t="s">
        <v>145</v>
      </c>
      <c r="H275" s="177">
        <v>578.86</v>
      </c>
      <c r="I275" s="178">
        <v>135</v>
      </c>
      <c r="J275" s="179">
        <f>ROUND(I275*H275,2)</f>
        <v>78146.100000000006</v>
      </c>
      <c r="K275" s="175" t="s">
        <v>125</v>
      </c>
      <c r="L275" s="180"/>
      <c r="M275" s="181" t="s">
        <v>3</v>
      </c>
      <c r="N275" s="182" t="s">
        <v>41</v>
      </c>
      <c r="P275" s="137">
        <f>O275*H275</f>
        <v>0</v>
      </c>
      <c r="Q275" s="137">
        <v>5.6120000000000003E-2</v>
      </c>
      <c r="R275" s="137">
        <f>Q275*H275</f>
        <v>32.485623199999999</v>
      </c>
      <c r="S275" s="137">
        <v>0</v>
      </c>
      <c r="T275" s="138">
        <f>S275*H275</f>
        <v>0</v>
      </c>
      <c r="AR275" s="139" t="s">
        <v>167</v>
      </c>
      <c r="AT275" s="139" t="s">
        <v>258</v>
      </c>
      <c r="AU275" s="139" t="s">
        <v>80</v>
      </c>
      <c r="AY275" s="17" t="s">
        <v>119</v>
      </c>
      <c r="BE275" s="140">
        <f>IF(N275="základní",J275,0)</f>
        <v>78146.100000000006</v>
      </c>
      <c r="BF275" s="140">
        <f>IF(N275="snížená",J275,0)</f>
        <v>0</v>
      </c>
      <c r="BG275" s="140">
        <f>IF(N275="zákl. přenesená",J275,0)</f>
        <v>0</v>
      </c>
      <c r="BH275" s="140">
        <f>IF(N275="sníž. přenesená",J275,0)</f>
        <v>0</v>
      </c>
      <c r="BI275" s="140">
        <f>IF(N275="nulová",J275,0)</f>
        <v>0</v>
      </c>
      <c r="BJ275" s="17" t="s">
        <v>78</v>
      </c>
      <c r="BK275" s="140">
        <f>ROUND(I275*H275,2)</f>
        <v>78146.100000000006</v>
      </c>
      <c r="BL275" s="17" t="s">
        <v>126</v>
      </c>
      <c r="BM275" s="139" t="s">
        <v>611</v>
      </c>
    </row>
    <row r="276" spans="2:65" s="13" customFormat="1">
      <c r="B276" s="152"/>
      <c r="D276" s="146" t="s">
        <v>130</v>
      </c>
      <c r="F276" s="154" t="s">
        <v>612</v>
      </c>
      <c r="H276" s="155">
        <v>578.86</v>
      </c>
      <c r="I276" s="156"/>
      <c r="L276" s="152"/>
      <c r="M276" s="157"/>
      <c r="T276" s="158"/>
      <c r="AT276" s="153" t="s">
        <v>130</v>
      </c>
      <c r="AU276" s="153" t="s">
        <v>80</v>
      </c>
      <c r="AV276" s="13" t="s">
        <v>80</v>
      </c>
      <c r="AW276" s="13" t="s">
        <v>4</v>
      </c>
      <c r="AX276" s="13" t="s">
        <v>78</v>
      </c>
      <c r="AY276" s="153" t="s">
        <v>119</v>
      </c>
    </row>
    <row r="277" spans="2:65" s="1" customFormat="1" ht="33" customHeight="1">
      <c r="B277" s="127"/>
      <c r="C277" s="128" t="s">
        <v>613</v>
      </c>
      <c r="D277" s="128" t="s">
        <v>121</v>
      </c>
      <c r="E277" s="129" t="s">
        <v>614</v>
      </c>
      <c r="F277" s="130" t="s">
        <v>615</v>
      </c>
      <c r="G277" s="131" t="s">
        <v>145</v>
      </c>
      <c r="H277" s="132">
        <v>8</v>
      </c>
      <c r="I277" s="133">
        <v>2200</v>
      </c>
      <c r="J277" s="134">
        <f>ROUND(I277*H277,2)</f>
        <v>17600</v>
      </c>
      <c r="K277" s="130" t="s">
        <v>125</v>
      </c>
      <c r="L277" s="32"/>
      <c r="M277" s="135" t="s">
        <v>3</v>
      </c>
      <c r="N277" s="136" t="s">
        <v>41</v>
      </c>
      <c r="P277" s="137">
        <f>O277*H277</f>
        <v>0</v>
      </c>
      <c r="Q277" s="137">
        <v>0</v>
      </c>
      <c r="R277" s="137">
        <f>Q277*H277</f>
        <v>0</v>
      </c>
      <c r="S277" s="137">
        <v>0</v>
      </c>
      <c r="T277" s="138">
        <f>S277*H277</f>
        <v>0</v>
      </c>
      <c r="AR277" s="139" t="s">
        <v>126</v>
      </c>
      <c r="AT277" s="139" t="s">
        <v>121</v>
      </c>
      <c r="AU277" s="139" t="s">
        <v>80</v>
      </c>
      <c r="AY277" s="17" t="s">
        <v>119</v>
      </c>
      <c r="BE277" s="140">
        <f>IF(N277="základní",J277,0)</f>
        <v>17600</v>
      </c>
      <c r="BF277" s="140">
        <f>IF(N277="snížená",J277,0)</f>
        <v>0</v>
      </c>
      <c r="BG277" s="140">
        <f>IF(N277="zákl. přenesená",J277,0)</f>
        <v>0</v>
      </c>
      <c r="BH277" s="140">
        <f>IF(N277="sníž. přenesená",J277,0)</f>
        <v>0</v>
      </c>
      <c r="BI277" s="140">
        <f>IF(N277="nulová",J277,0)</f>
        <v>0</v>
      </c>
      <c r="BJ277" s="17" t="s">
        <v>78</v>
      </c>
      <c r="BK277" s="140">
        <f>ROUND(I277*H277,2)</f>
        <v>17600</v>
      </c>
      <c r="BL277" s="17" t="s">
        <v>126</v>
      </c>
      <c r="BM277" s="139" t="s">
        <v>616</v>
      </c>
    </row>
    <row r="278" spans="2:65" s="1" customFormat="1">
      <c r="B278" s="32"/>
      <c r="D278" s="141" t="s">
        <v>128</v>
      </c>
      <c r="F278" s="142" t="s">
        <v>617</v>
      </c>
      <c r="I278" s="143"/>
      <c r="L278" s="32"/>
      <c r="M278" s="144"/>
      <c r="T278" s="53"/>
      <c r="AT278" s="17" t="s">
        <v>128</v>
      </c>
      <c r="AU278" s="17" t="s">
        <v>80</v>
      </c>
    </row>
    <row r="279" spans="2:65" s="12" customFormat="1">
      <c r="B279" s="145"/>
      <c r="D279" s="146" t="s">
        <v>130</v>
      </c>
      <c r="E279" s="147" t="s">
        <v>3</v>
      </c>
      <c r="F279" s="148" t="s">
        <v>131</v>
      </c>
      <c r="H279" s="147" t="s">
        <v>3</v>
      </c>
      <c r="I279" s="149"/>
      <c r="L279" s="145"/>
      <c r="M279" s="150"/>
      <c r="T279" s="151"/>
      <c r="AT279" s="147" t="s">
        <v>130</v>
      </c>
      <c r="AU279" s="147" t="s">
        <v>80</v>
      </c>
      <c r="AV279" s="12" t="s">
        <v>78</v>
      </c>
      <c r="AW279" s="12" t="s">
        <v>31</v>
      </c>
      <c r="AX279" s="12" t="s">
        <v>70</v>
      </c>
      <c r="AY279" s="147" t="s">
        <v>119</v>
      </c>
    </row>
    <row r="280" spans="2:65" s="13" customFormat="1">
      <c r="B280" s="152"/>
      <c r="D280" s="146" t="s">
        <v>130</v>
      </c>
      <c r="E280" s="153" t="s">
        <v>3</v>
      </c>
      <c r="F280" s="154" t="s">
        <v>167</v>
      </c>
      <c r="H280" s="155">
        <v>8</v>
      </c>
      <c r="I280" s="156"/>
      <c r="L280" s="152"/>
      <c r="M280" s="157"/>
      <c r="T280" s="158"/>
      <c r="AT280" s="153" t="s">
        <v>130</v>
      </c>
      <c r="AU280" s="153" t="s">
        <v>80</v>
      </c>
      <c r="AV280" s="13" t="s">
        <v>80</v>
      </c>
      <c r="AW280" s="13" t="s">
        <v>31</v>
      </c>
      <c r="AX280" s="13" t="s">
        <v>70</v>
      </c>
      <c r="AY280" s="153" t="s">
        <v>119</v>
      </c>
    </row>
    <row r="281" spans="2:65" s="14" customFormat="1">
      <c r="B281" s="159"/>
      <c r="D281" s="146" t="s">
        <v>130</v>
      </c>
      <c r="E281" s="160" t="s">
        <v>3</v>
      </c>
      <c r="F281" s="161" t="s">
        <v>132</v>
      </c>
      <c r="H281" s="162">
        <v>8</v>
      </c>
      <c r="I281" s="163"/>
      <c r="L281" s="159"/>
      <c r="M281" s="164"/>
      <c r="T281" s="165"/>
      <c r="AT281" s="160" t="s">
        <v>130</v>
      </c>
      <c r="AU281" s="160" t="s">
        <v>80</v>
      </c>
      <c r="AV281" s="14" t="s">
        <v>126</v>
      </c>
      <c r="AW281" s="14" t="s">
        <v>31</v>
      </c>
      <c r="AX281" s="14" t="s">
        <v>78</v>
      </c>
      <c r="AY281" s="160" t="s">
        <v>119</v>
      </c>
    </row>
    <row r="282" spans="2:65" s="1" customFormat="1" ht="24.25" customHeight="1">
      <c r="B282" s="127"/>
      <c r="C282" s="173" t="s">
        <v>618</v>
      </c>
      <c r="D282" s="173" t="s">
        <v>258</v>
      </c>
      <c r="E282" s="174" t="s">
        <v>619</v>
      </c>
      <c r="F282" s="175" t="s">
        <v>620</v>
      </c>
      <c r="G282" s="176" t="s">
        <v>145</v>
      </c>
      <c r="H282" s="177">
        <v>8</v>
      </c>
      <c r="I282" s="178">
        <v>1600</v>
      </c>
      <c r="J282" s="179">
        <f>ROUND(I282*H282,2)</f>
        <v>12800</v>
      </c>
      <c r="K282" s="175" t="s">
        <v>621</v>
      </c>
      <c r="L282" s="180"/>
      <c r="M282" s="181" t="s">
        <v>3</v>
      </c>
      <c r="N282" s="182" t="s">
        <v>41</v>
      </c>
      <c r="P282" s="137">
        <f>O282*H282</f>
        <v>0</v>
      </c>
      <c r="Q282" s="137">
        <v>1.0500000000000001E-2</v>
      </c>
      <c r="R282" s="137">
        <f>Q282*H282</f>
        <v>8.4000000000000005E-2</v>
      </c>
      <c r="S282" s="137">
        <v>0</v>
      </c>
      <c r="T282" s="138">
        <f>S282*H282</f>
        <v>0</v>
      </c>
      <c r="AR282" s="139" t="s">
        <v>167</v>
      </c>
      <c r="AT282" s="139" t="s">
        <v>258</v>
      </c>
      <c r="AU282" s="139" t="s">
        <v>80</v>
      </c>
      <c r="AY282" s="17" t="s">
        <v>119</v>
      </c>
      <c r="BE282" s="140">
        <f>IF(N282="základní",J282,0)</f>
        <v>12800</v>
      </c>
      <c r="BF282" s="140">
        <f>IF(N282="snížená",J282,0)</f>
        <v>0</v>
      </c>
      <c r="BG282" s="140">
        <f>IF(N282="zákl. přenesená",J282,0)</f>
        <v>0</v>
      </c>
      <c r="BH282" s="140">
        <f>IF(N282="sníž. přenesená",J282,0)</f>
        <v>0</v>
      </c>
      <c r="BI282" s="140">
        <f>IF(N282="nulová",J282,0)</f>
        <v>0</v>
      </c>
      <c r="BJ282" s="17" t="s">
        <v>78</v>
      </c>
      <c r="BK282" s="140">
        <f>ROUND(I282*H282,2)</f>
        <v>12800</v>
      </c>
      <c r="BL282" s="17" t="s">
        <v>126</v>
      </c>
      <c r="BM282" s="139" t="s">
        <v>622</v>
      </c>
    </row>
    <row r="283" spans="2:65" s="1" customFormat="1" ht="16.5" customHeight="1">
      <c r="B283" s="127"/>
      <c r="C283" s="128" t="s">
        <v>623</v>
      </c>
      <c r="D283" s="128" t="s">
        <v>121</v>
      </c>
      <c r="E283" s="129" t="s">
        <v>624</v>
      </c>
      <c r="F283" s="130" t="s">
        <v>625</v>
      </c>
      <c r="G283" s="131" t="s">
        <v>124</v>
      </c>
      <c r="H283" s="132">
        <v>2</v>
      </c>
      <c r="I283" s="133">
        <v>250</v>
      </c>
      <c r="J283" s="134">
        <f>ROUND(I283*H283,2)</f>
        <v>500</v>
      </c>
      <c r="K283" s="130" t="s">
        <v>136</v>
      </c>
      <c r="L283" s="32"/>
      <c r="M283" s="135" t="s">
        <v>3</v>
      </c>
      <c r="N283" s="136" t="s">
        <v>41</v>
      </c>
      <c r="P283" s="137">
        <f>O283*H283</f>
        <v>0</v>
      </c>
      <c r="Q283" s="137">
        <v>0</v>
      </c>
      <c r="R283" s="137">
        <f>Q283*H283</f>
        <v>0</v>
      </c>
      <c r="S283" s="137">
        <v>0</v>
      </c>
      <c r="T283" s="138">
        <f>S283*H283</f>
        <v>0</v>
      </c>
      <c r="AR283" s="139" t="s">
        <v>126</v>
      </c>
      <c r="AT283" s="139" t="s">
        <v>121</v>
      </c>
      <c r="AU283" s="139" t="s">
        <v>80</v>
      </c>
      <c r="AY283" s="17" t="s">
        <v>119</v>
      </c>
      <c r="BE283" s="140">
        <f>IF(N283="základní",J283,0)</f>
        <v>500</v>
      </c>
      <c r="BF283" s="140">
        <f>IF(N283="snížená",J283,0)</f>
        <v>0</v>
      </c>
      <c r="BG283" s="140">
        <f>IF(N283="zákl. přenesená",J283,0)</f>
        <v>0</v>
      </c>
      <c r="BH283" s="140">
        <f>IF(N283="sníž. přenesená",J283,0)</f>
        <v>0</v>
      </c>
      <c r="BI283" s="140">
        <f>IF(N283="nulová",J283,0)</f>
        <v>0</v>
      </c>
      <c r="BJ283" s="17" t="s">
        <v>78</v>
      </c>
      <c r="BK283" s="140">
        <f>ROUND(I283*H283,2)</f>
        <v>500</v>
      </c>
      <c r="BL283" s="17" t="s">
        <v>126</v>
      </c>
      <c r="BM283" s="139" t="s">
        <v>626</v>
      </c>
    </row>
    <row r="284" spans="2:65" s="1" customFormat="1" ht="33" customHeight="1">
      <c r="B284" s="127"/>
      <c r="C284" s="128" t="s">
        <v>627</v>
      </c>
      <c r="D284" s="128" t="s">
        <v>121</v>
      </c>
      <c r="E284" s="129" t="s">
        <v>628</v>
      </c>
      <c r="F284" s="130" t="s">
        <v>629</v>
      </c>
      <c r="G284" s="131" t="s">
        <v>124</v>
      </c>
      <c r="H284" s="132">
        <v>2</v>
      </c>
      <c r="I284" s="133">
        <v>5500</v>
      </c>
      <c r="J284" s="134">
        <f>ROUND(I284*H284,2)</f>
        <v>11000</v>
      </c>
      <c r="K284" s="130" t="s">
        <v>125</v>
      </c>
      <c r="L284" s="32"/>
      <c r="M284" s="135" t="s">
        <v>3</v>
      </c>
      <c r="N284" s="136" t="s">
        <v>41</v>
      </c>
      <c r="P284" s="137">
        <f>O284*H284</f>
        <v>0</v>
      </c>
      <c r="Q284" s="137">
        <v>7.0056599999999998</v>
      </c>
      <c r="R284" s="137">
        <f>Q284*H284</f>
        <v>14.01132</v>
      </c>
      <c r="S284" s="137">
        <v>0</v>
      </c>
      <c r="T284" s="138">
        <f>S284*H284</f>
        <v>0</v>
      </c>
      <c r="AR284" s="139" t="s">
        <v>126</v>
      </c>
      <c r="AT284" s="139" t="s">
        <v>121</v>
      </c>
      <c r="AU284" s="139" t="s">
        <v>80</v>
      </c>
      <c r="AY284" s="17" t="s">
        <v>119</v>
      </c>
      <c r="BE284" s="140">
        <f>IF(N284="základní",J284,0)</f>
        <v>11000</v>
      </c>
      <c r="BF284" s="140">
        <f>IF(N284="snížená",J284,0)</f>
        <v>0</v>
      </c>
      <c r="BG284" s="140">
        <f>IF(N284="zákl. přenesená",J284,0)</f>
        <v>0</v>
      </c>
      <c r="BH284" s="140">
        <f>IF(N284="sníž. přenesená",J284,0)</f>
        <v>0</v>
      </c>
      <c r="BI284" s="140">
        <f>IF(N284="nulová",J284,0)</f>
        <v>0</v>
      </c>
      <c r="BJ284" s="17" t="s">
        <v>78</v>
      </c>
      <c r="BK284" s="140">
        <f>ROUND(I284*H284,2)</f>
        <v>11000</v>
      </c>
      <c r="BL284" s="17" t="s">
        <v>126</v>
      </c>
      <c r="BM284" s="139" t="s">
        <v>630</v>
      </c>
    </row>
    <row r="285" spans="2:65" s="1" customFormat="1">
      <c r="B285" s="32"/>
      <c r="D285" s="141" t="s">
        <v>128</v>
      </c>
      <c r="F285" s="142" t="s">
        <v>631</v>
      </c>
      <c r="I285" s="143"/>
      <c r="L285" s="32"/>
      <c r="M285" s="144"/>
      <c r="T285" s="53"/>
      <c r="AT285" s="17" t="s">
        <v>128</v>
      </c>
      <c r="AU285" s="17" t="s">
        <v>80</v>
      </c>
    </row>
    <row r="286" spans="2:65" s="12" customFormat="1">
      <c r="B286" s="145"/>
      <c r="D286" s="146" t="s">
        <v>130</v>
      </c>
      <c r="E286" s="147" t="s">
        <v>3</v>
      </c>
      <c r="F286" s="148" t="s">
        <v>131</v>
      </c>
      <c r="H286" s="147" t="s">
        <v>3</v>
      </c>
      <c r="I286" s="149"/>
      <c r="L286" s="145"/>
      <c r="M286" s="150"/>
      <c r="T286" s="151"/>
      <c r="AT286" s="147" t="s">
        <v>130</v>
      </c>
      <c r="AU286" s="147" t="s">
        <v>80</v>
      </c>
      <c r="AV286" s="12" t="s">
        <v>78</v>
      </c>
      <c r="AW286" s="12" t="s">
        <v>31</v>
      </c>
      <c r="AX286" s="12" t="s">
        <v>70</v>
      </c>
      <c r="AY286" s="147" t="s">
        <v>119</v>
      </c>
    </row>
    <row r="287" spans="2:65" s="13" customFormat="1">
      <c r="B287" s="152"/>
      <c r="D287" s="146" t="s">
        <v>130</v>
      </c>
      <c r="E287" s="153" t="s">
        <v>3</v>
      </c>
      <c r="F287" s="154" t="s">
        <v>80</v>
      </c>
      <c r="H287" s="155">
        <v>2</v>
      </c>
      <c r="I287" s="156"/>
      <c r="L287" s="152"/>
      <c r="M287" s="157"/>
      <c r="T287" s="158"/>
      <c r="AT287" s="153" t="s">
        <v>130</v>
      </c>
      <c r="AU287" s="153" t="s">
        <v>80</v>
      </c>
      <c r="AV287" s="13" t="s">
        <v>80</v>
      </c>
      <c r="AW287" s="13" t="s">
        <v>31</v>
      </c>
      <c r="AX287" s="13" t="s">
        <v>70</v>
      </c>
      <c r="AY287" s="153" t="s">
        <v>119</v>
      </c>
    </row>
    <row r="288" spans="2:65" s="14" customFormat="1">
      <c r="B288" s="159"/>
      <c r="D288" s="146" t="s">
        <v>130</v>
      </c>
      <c r="E288" s="160" t="s">
        <v>3</v>
      </c>
      <c r="F288" s="161" t="s">
        <v>132</v>
      </c>
      <c r="H288" s="162">
        <v>2</v>
      </c>
      <c r="I288" s="163"/>
      <c r="L288" s="159"/>
      <c r="M288" s="164"/>
      <c r="T288" s="165"/>
      <c r="AT288" s="160" t="s">
        <v>130</v>
      </c>
      <c r="AU288" s="160" t="s">
        <v>80</v>
      </c>
      <c r="AV288" s="14" t="s">
        <v>126</v>
      </c>
      <c r="AW288" s="14" t="s">
        <v>31</v>
      </c>
      <c r="AX288" s="14" t="s">
        <v>78</v>
      </c>
      <c r="AY288" s="160" t="s">
        <v>119</v>
      </c>
    </row>
    <row r="289" spans="2:65" s="1" customFormat="1" ht="24.25" customHeight="1">
      <c r="B289" s="127"/>
      <c r="C289" s="128" t="s">
        <v>632</v>
      </c>
      <c r="D289" s="128" t="s">
        <v>121</v>
      </c>
      <c r="E289" s="129" t="s">
        <v>633</v>
      </c>
      <c r="F289" s="130" t="s">
        <v>634</v>
      </c>
      <c r="G289" s="131" t="s">
        <v>135</v>
      </c>
      <c r="H289" s="132">
        <v>575</v>
      </c>
      <c r="I289" s="133">
        <v>25</v>
      </c>
      <c r="J289" s="134">
        <f>ROUND(I289*H289,2)</f>
        <v>14375</v>
      </c>
      <c r="K289" s="130" t="s">
        <v>125</v>
      </c>
      <c r="L289" s="32"/>
      <c r="M289" s="135" t="s">
        <v>3</v>
      </c>
      <c r="N289" s="136" t="s">
        <v>41</v>
      </c>
      <c r="P289" s="137">
        <f>O289*H289</f>
        <v>0</v>
      </c>
      <c r="Q289" s="137">
        <v>4.6999999999999999E-4</v>
      </c>
      <c r="R289" s="137">
        <f>Q289*H289</f>
        <v>0.27024999999999999</v>
      </c>
      <c r="S289" s="137">
        <v>0</v>
      </c>
      <c r="T289" s="138">
        <f>S289*H289</f>
        <v>0</v>
      </c>
      <c r="AR289" s="139" t="s">
        <v>126</v>
      </c>
      <c r="AT289" s="139" t="s">
        <v>121</v>
      </c>
      <c r="AU289" s="139" t="s">
        <v>80</v>
      </c>
      <c r="AY289" s="17" t="s">
        <v>119</v>
      </c>
      <c r="BE289" s="140">
        <f>IF(N289="základní",J289,0)</f>
        <v>14375</v>
      </c>
      <c r="BF289" s="140">
        <f>IF(N289="snížená",J289,0)</f>
        <v>0</v>
      </c>
      <c r="BG289" s="140">
        <f>IF(N289="zákl. přenesená",J289,0)</f>
        <v>0</v>
      </c>
      <c r="BH289" s="140">
        <f>IF(N289="sníž. přenesená",J289,0)</f>
        <v>0</v>
      </c>
      <c r="BI289" s="140">
        <f>IF(N289="nulová",J289,0)</f>
        <v>0</v>
      </c>
      <c r="BJ289" s="17" t="s">
        <v>78</v>
      </c>
      <c r="BK289" s="140">
        <f>ROUND(I289*H289,2)</f>
        <v>14375</v>
      </c>
      <c r="BL289" s="17" t="s">
        <v>126</v>
      </c>
      <c r="BM289" s="139" t="s">
        <v>635</v>
      </c>
    </row>
    <row r="290" spans="2:65" s="1" customFormat="1">
      <c r="B290" s="32"/>
      <c r="D290" s="141" t="s">
        <v>128</v>
      </c>
      <c r="F290" s="142" t="s">
        <v>636</v>
      </c>
      <c r="I290" s="143"/>
      <c r="L290" s="32"/>
      <c r="M290" s="144"/>
      <c r="T290" s="53"/>
      <c r="AT290" s="17" t="s">
        <v>128</v>
      </c>
      <c r="AU290" s="17" t="s">
        <v>80</v>
      </c>
    </row>
    <row r="291" spans="2:65" s="12" customFormat="1">
      <c r="B291" s="145"/>
      <c r="D291" s="146" t="s">
        <v>130</v>
      </c>
      <c r="E291" s="147" t="s">
        <v>3</v>
      </c>
      <c r="F291" s="148" t="s">
        <v>131</v>
      </c>
      <c r="H291" s="147" t="s">
        <v>3</v>
      </c>
      <c r="I291" s="149"/>
      <c r="L291" s="145"/>
      <c r="M291" s="150"/>
      <c r="T291" s="151"/>
      <c r="AT291" s="147" t="s">
        <v>130</v>
      </c>
      <c r="AU291" s="147" t="s">
        <v>80</v>
      </c>
      <c r="AV291" s="12" t="s">
        <v>78</v>
      </c>
      <c r="AW291" s="12" t="s">
        <v>31</v>
      </c>
      <c r="AX291" s="12" t="s">
        <v>70</v>
      </c>
      <c r="AY291" s="147" t="s">
        <v>119</v>
      </c>
    </row>
    <row r="292" spans="2:65" s="13" customFormat="1">
      <c r="B292" s="152"/>
      <c r="D292" s="146" t="s">
        <v>130</v>
      </c>
      <c r="E292" s="153" t="s">
        <v>3</v>
      </c>
      <c r="F292" s="154" t="s">
        <v>304</v>
      </c>
      <c r="H292" s="155">
        <v>575</v>
      </c>
      <c r="I292" s="156"/>
      <c r="L292" s="152"/>
      <c r="M292" s="157"/>
      <c r="T292" s="158"/>
      <c r="AT292" s="153" t="s">
        <v>130</v>
      </c>
      <c r="AU292" s="153" t="s">
        <v>80</v>
      </c>
      <c r="AV292" s="13" t="s">
        <v>80</v>
      </c>
      <c r="AW292" s="13" t="s">
        <v>31</v>
      </c>
      <c r="AX292" s="13" t="s">
        <v>70</v>
      </c>
      <c r="AY292" s="153" t="s">
        <v>119</v>
      </c>
    </row>
    <row r="293" spans="2:65" s="14" customFormat="1">
      <c r="B293" s="159"/>
      <c r="D293" s="146" t="s">
        <v>130</v>
      </c>
      <c r="E293" s="160" t="s">
        <v>3</v>
      </c>
      <c r="F293" s="161" t="s">
        <v>132</v>
      </c>
      <c r="H293" s="162">
        <v>575</v>
      </c>
      <c r="I293" s="163"/>
      <c r="L293" s="159"/>
      <c r="M293" s="164"/>
      <c r="T293" s="165"/>
      <c r="AT293" s="160" t="s">
        <v>130</v>
      </c>
      <c r="AU293" s="160" t="s">
        <v>80</v>
      </c>
      <c r="AV293" s="14" t="s">
        <v>126</v>
      </c>
      <c r="AW293" s="14" t="s">
        <v>31</v>
      </c>
      <c r="AX293" s="14" t="s">
        <v>78</v>
      </c>
      <c r="AY293" s="160" t="s">
        <v>119</v>
      </c>
    </row>
    <row r="294" spans="2:65" s="1" customFormat="1" ht="62.9" customHeight="1">
      <c r="B294" s="127"/>
      <c r="C294" s="128" t="s">
        <v>637</v>
      </c>
      <c r="D294" s="128" t="s">
        <v>121</v>
      </c>
      <c r="E294" s="129" t="s">
        <v>638</v>
      </c>
      <c r="F294" s="130" t="s">
        <v>639</v>
      </c>
      <c r="G294" s="131" t="s">
        <v>145</v>
      </c>
      <c r="H294" s="132">
        <v>512</v>
      </c>
      <c r="I294" s="133">
        <v>85</v>
      </c>
      <c r="J294" s="134">
        <f>ROUND(I294*H294,2)</f>
        <v>43520</v>
      </c>
      <c r="K294" s="130" t="s">
        <v>125</v>
      </c>
      <c r="L294" s="32"/>
      <c r="M294" s="135" t="s">
        <v>3</v>
      </c>
      <c r="N294" s="136" t="s">
        <v>41</v>
      </c>
      <c r="P294" s="137">
        <f>O294*H294</f>
        <v>0</v>
      </c>
      <c r="Q294" s="137">
        <v>6.0999999999999997E-4</v>
      </c>
      <c r="R294" s="137">
        <f>Q294*H294</f>
        <v>0.31231999999999999</v>
      </c>
      <c r="S294" s="137">
        <v>0</v>
      </c>
      <c r="T294" s="138">
        <f>S294*H294</f>
        <v>0</v>
      </c>
      <c r="AR294" s="139" t="s">
        <v>126</v>
      </c>
      <c r="AT294" s="139" t="s">
        <v>121</v>
      </c>
      <c r="AU294" s="139" t="s">
        <v>80</v>
      </c>
      <c r="AY294" s="17" t="s">
        <v>119</v>
      </c>
      <c r="BE294" s="140">
        <f>IF(N294="základní",J294,0)</f>
        <v>43520</v>
      </c>
      <c r="BF294" s="140">
        <f>IF(N294="snížená",J294,0)</f>
        <v>0</v>
      </c>
      <c r="BG294" s="140">
        <f>IF(N294="zákl. přenesená",J294,0)</f>
        <v>0</v>
      </c>
      <c r="BH294" s="140">
        <f>IF(N294="sníž. přenesená",J294,0)</f>
        <v>0</v>
      </c>
      <c r="BI294" s="140">
        <f>IF(N294="nulová",J294,0)</f>
        <v>0</v>
      </c>
      <c r="BJ294" s="17" t="s">
        <v>78</v>
      </c>
      <c r="BK294" s="140">
        <f>ROUND(I294*H294,2)</f>
        <v>43520</v>
      </c>
      <c r="BL294" s="17" t="s">
        <v>126</v>
      </c>
      <c r="BM294" s="139" t="s">
        <v>640</v>
      </c>
    </row>
    <row r="295" spans="2:65" s="1" customFormat="1">
      <c r="B295" s="32"/>
      <c r="D295" s="141" t="s">
        <v>128</v>
      </c>
      <c r="F295" s="142" t="s">
        <v>641</v>
      </c>
      <c r="I295" s="143"/>
      <c r="L295" s="32"/>
      <c r="M295" s="144"/>
      <c r="T295" s="53"/>
      <c r="AT295" s="17" t="s">
        <v>128</v>
      </c>
      <c r="AU295" s="17" t="s">
        <v>80</v>
      </c>
    </row>
    <row r="296" spans="2:65" s="13" customFormat="1">
      <c r="B296" s="152"/>
      <c r="D296" s="146" t="s">
        <v>130</v>
      </c>
      <c r="E296" s="153" t="s">
        <v>3</v>
      </c>
      <c r="F296" s="154" t="s">
        <v>596</v>
      </c>
      <c r="H296" s="155">
        <v>512</v>
      </c>
      <c r="I296" s="156"/>
      <c r="L296" s="152"/>
      <c r="M296" s="157"/>
      <c r="T296" s="158"/>
      <c r="AT296" s="153" t="s">
        <v>130</v>
      </c>
      <c r="AU296" s="153" t="s">
        <v>80</v>
      </c>
      <c r="AV296" s="13" t="s">
        <v>80</v>
      </c>
      <c r="AW296" s="13" t="s">
        <v>31</v>
      </c>
      <c r="AX296" s="13" t="s">
        <v>70</v>
      </c>
      <c r="AY296" s="153" t="s">
        <v>119</v>
      </c>
    </row>
    <row r="297" spans="2:65" s="14" customFormat="1">
      <c r="B297" s="159"/>
      <c r="D297" s="146" t="s">
        <v>130</v>
      </c>
      <c r="E297" s="160" t="s">
        <v>3</v>
      </c>
      <c r="F297" s="161" t="s">
        <v>132</v>
      </c>
      <c r="H297" s="162">
        <v>512</v>
      </c>
      <c r="I297" s="163"/>
      <c r="L297" s="159"/>
      <c r="M297" s="164"/>
      <c r="T297" s="165"/>
      <c r="AT297" s="160" t="s">
        <v>130</v>
      </c>
      <c r="AU297" s="160" t="s">
        <v>80</v>
      </c>
      <c r="AV297" s="14" t="s">
        <v>126</v>
      </c>
      <c r="AW297" s="14" t="s">
        <v>31</v>
      </c>
      <c r="AX297" s="14" t="s">
        <v>78</v>
      </c>
      <c r="AY297" s="160" t="s">
        <v>119</v>
      </c>
    </row>
    <row r="298" spans="2:65" s="1" customFormat="1" ht="24.25" customHeight="1">
      <c r="B298" s="127"/>
      <c r="C298" s="128" t="s">
        <v>642</v>
      </c>
      <c r="D298" s="128" t="s">
        <v>121</v>
      </c>
      <c r="E298" s="129" t="s">
        <v>643</v>
      </c>
      <c r="F298" s="130" t="s">
        <v>644</v>
      </c>
      <c r="G298" s="131" t="s">
        <v>145</v>
      </c>
      <c r="H298" s="132">
        <v>512</v>
      </c>
      <c r="I298" s="133">
        <v>80</v>
      </c>
      <c r="J298" s="134">
        <f>ROUND(I298*H298,2)</f>
        <v>40960</v>
      </c>
      <c r="K298" s="130" t="s">
        <v>125</v>
      </c>
      <c r="L298" s="32"/>
      <c r="M298" s="135" t="s">
        <v>3</v>
      </c>
      <c r="N298" s="136" t="s">
        <v>41</v>
      </c>
      <c r="P298" s="137">
        <f>O298*H298</f>
        <v>0</v>
      </c>
      <c r="Q298" s="137">
        <v>0</v>
      </c>
      <c r="R298" s="137">
        <f>Q298*H298</f>
        <v>0</v>
      </c>
      <c r="S298" s="137">
        <v>0</v>
      </c>
      <c r="T298" s="138">
        <f>S298*H298</f>
        <v>0</v>
      </c>
      <c r="AR298" s="139" t="s">
        <v>126</v>
      </c>
      <c r="AT298" s="139" t="s">
        <v>121</v>
      </c>
      <c r="AU298" s="139" t="s">
        <v>80</v>
      </c>
      <c r="AY298" s="17" t="s">
        <v>119</v>
      </c>
      <c r="BE298" s="140">
        <f>IF(N298="základní",J298,0)</f>
        <v>40960</v>
      </c>
      <c r="BF298" s="140">
        <f>IF(N298="snížená",J298,0)</f>
        <v>0</v>
      </c>
      <c r="BG298" s="140">
        <f>IF(N298="zákl. přenesená",J298,0)</f>
        <v>0</v>
      </c>
      <c r="BH298" s="140">
        <f>IF(N298="sníž. přenesená",J298,0)</f>
        <v>0</v>
      </c>
      <c r="BI298" s="140">
        <f>IF(N298="nulová",J298,0)</f>
        <v>0</v>
      </c>
      <c r="BJ298" s="17" t="s">
        <v>78</v>
      </c>
      <c r="BK298" s="140">
        <f>ROUND(I298*H298,2)</f>
        <v>40960</v>
      </c>
      <c r="BL298" s="17" t="s">
        <v>126</v>
      </c>
      <c r="BM298" s="139" t="s">
        <v>645</v>
      </c>
    </row>
    <row r="299" spans="2:65" s="1" customFormat="1">
      <c r="B299" s="32"/>
      <c r="D299" s="141" t="s">
        <v>128</v>
      </c>
      <c r="F299" s="142" t="s">
        <v>646</v>
      </c>
      <c r="I299" s="143"/>
      <c r="L299" s="32"/>
      <c r="M299" s="144"/>
      <c r="T299" s="53"/>
      <c r="AT299" s="17" t="s">
        <v>128</v>
      </c>
      <c r="AU299" s="17" t="s">
        <v>80</v>
      </c>
    </row>
    <row r="300" spans="2:65" s="12" customFormat="1">
      <c r="B300" s="145"/>
      <c r="D300" s="146" t="s">
        <v>130</v>
      </c>
      <c r="E300" s="147" t="s">
        <v>3</v>
      </c>
      <c r="F300" s="148" t="s">
        <v>131</v>
      </c>
      <c r="H300" s="147" t="s">
        <v>3</v>
      </c>
      <c r="I300" s="149"/>
      <c r="L300" s="145"/>
      <c r="M300" s="150"/>
      <c r="T300" s="151"/>
      <c r="AT300" s="147" t="s">
        <v>130</v>
      </c>
      <c r="AU300" s="147" t="s">
        <v>80</v>
      </c>
      <c r="AV300" s="12" t="s">
        <v>78</v>
      </c>
      <c r="AW300" s="12" t="s">
        <v>31</v>
      </c>
      <c r="AX300" s="12" t="s">
        <v>70</v>
      </c>
      <c r="AY300" s="147" t="s">
        <v>119</v>
      </c>
    </row>
    <row r="301" spans="2:65" s="13" customFormat="1">
      <c r="B301" s="152"/>
      <c r="D301" s="146" t="s">
        <v>130</v>
      </c>
      <c r="E301" s="153" t="s">
        <v>3</v>
      </c>
      <c r="F301" s="154" t="s">
        <v>596</v>
      </c>
      <c r="H301" s="155">
        <v>512</v>
      </c>
      <c r="I301" s="156"/>
      <c r="L301" s="152"/>
      <c r="M301" s="157"/>
      <c r="T301" s="158"/>
      <c r="AT301" s="153" t="s">
        <v>130</v>
      </c>
      <c r="AU301" s="153" t="s">
        <v>80</v>
      </c>
      <c r="AV301" s="13" t="s">
        <v>80</v>
      </c>
      <c r="AW301" s="13" t="s">
        <v>31</v>
      </c>
      <c r="AX301" s="13" t="s">
        <v>70</v>
      </c>
      <c r="AY301" s="153" t="s">
        <v>119</v>
      </c>
    </row>
    <row r="302" spans="2:65" s="14" customFormat="1">
      <c r="B302" s="159"/>
      <c r="D302" s="146" t="s">
        <v>130</v>
      </c>
      <c r="E302" s="160" t="s">
        <v>3</v>
      </c>
      <c r="F302" s="161" t="s">
        <v>132</v>
      </c>
      <c r="H302" s="162">
        <v>512</v>
      </c>
      <c r="I302" s="163"/>
      <c r="L302" s="159"/>
      <c r="M302" s="164"/>
      <c r="T302" s="165"/>
      <c r="AT302" s="160" t="s">
        <v>130</v>
      </c>
      <c r="AU302" s="160" t="s">
        <v>80</v>
      </c>
      <c r="AV302" s="14" t="s">
        <v>126</v>
      </c>
      <c r="AW302" s="14" t="s">
        <v>31</v>
      </c>
      <c r="AX302" s="14" t="s">
        <v>78</v>
      </c>
      <c r="AY302" s="160" t="s">
        <v>119</v>
      </c>
    </row>
    <row r="303" spans="2:65" s="1" customFormat="1" ht="24.25" customHeight="1">
      <c r="B303" s="127"/>
      <c r="C303" s="128" t="s">
        <v>148</v>
      </c>
      <c r="D303" s="128" t="s">
        <v>121</v>
      </c>
      <c r="E303" s="129" t="s">
        <v>647</v>
      </c>
      <c r="F303" s="130" t="s">
        <v>648</v>
      </c>
      <c r="G303" s="131" t="s">
        <v>145</v>
      </c>
      <c r="H303" s="132">
        <v>87</v>
      </c>
      <c r="I303" s="133">
        <v>650</v>
      </c>
      <c r="J303" s="134">
        <f>ROUND(I303*H303,2)</f>
        <v>56550</v>
      </c>
      <c r="K303" s="130" t="s">
        <v>125</v>
      </c>
      <c r="L303" s="32"/>
      <c r="M303" s="135" t="s">
        <v>3</v>
      </c>
      <c r="N303" s="136" t="s">
        <v>41</v>
      </c>
      <c r="P303" s="137">
        <f>O303*H303</f>
        <v>0</v>
      </c>
      <c r="Q303" s="137">
        <v>0.29221000000000003</v>
      </c>
      <c r="R303" s="137">
        <f>Q303*H303</f>
        <v>25.422270000000001</v>
      </c>
      <c r="S303" s="137">
        <v>0</v>
      </c>
      <c r="T303" s="138">
        <f>S303*H303</f>
        <v>0</v>
      </c>
      <c r="AR303" s="139" t="s">
        <v>126</v>
      </c>
      <c r="AT303" s="139" t="s">
        <v>121</v>
      </c>
      <c r="AU303" s="139" t="s">
        <v>80</v>
      </c>
      <c r="AY303" s="17" t="s">
        <v>119</v>
      </c>
      <c r="BE303" s="140">
        <f>IF(N303="základní",J303,0)</f>
        <v>56550</v>
      </c>
      <c r="BF303" s="140">
        <f>IF(N303="snížená",J303,0)</f>
        <v>0</v>
      </c>
      <c r="BG303" s="140">
        <f>IF(N303="zákl. přenesená",J303,0)</f>
        <v>0</v>
      </c>
      <c r="BH303" s="140">
        <f>IF(N303="sníž. přenesená",J303,0)</f>
        <v>0</v>
      </c>
      <c r="BI303" s="140">
        <f>IF(N303="nulová",J303,0)</f>
        <v>0</v>
      </c>
      <c r="BJ303" s="17" t="s">
        <v>78</v>
      </c>
      <c r="BK303" s="140">
        <f>ROUND(I303*H303,2)</f>
        <v>56550</v>
      </c>
      <c r="BL303" s="17" t="s">
        <v>126</v>
      </c>
      <c r="BM303" s="139" t="s">
        <v>649</v>
      </c>
    </row>
    <row r="304" spans="2:65" s="1" customFormat="1">
      <c r="B304" s="32"/>
      <c r="D304" s="141" t="s">
        <v>128</v>
      </c>
      <c r="F304" s="142" t="s">
        <v>650</v>
      </c>
      <c r="I304" s="143"/>
      <c r="L304" s="32"/>
      <c r="M304" s="144"/>
      <c r="T304" s="53"/>
      <c r="AT304" s="17" t="s">
        <v>128</v>
      </c>
      <c r="AU304" s="17" t="s">
        <v>80</v>
      </c>
    </row>
    <row r="305" spans="2:65" s="1" customFormat="1" ht="24.25" customHeight="1">
      <c r="B305" s="127"/>
      <c r="C305" s="173" t="s">
        <v>651</v>
      </c>
      <c r="D305" s="173" t="s">
        <v>258</v>
      </c>
      <c r="E305" s="174" t="s">
        <v>652</v>
      </c>
      <c r="F305" s="175" t="s">
        <v>653</v>
      </c>
      <c r="G305" s="176" t="s">
        <v>145</v>
      </c>
      <c r="H305" s="177">
        <v>77</v>
      </c>
      <c r="I305" s="178">
        <v>2640</v>
      </c>
      <c r="J305" s="179">
        <f>ROUND(I305*H305,2)</f>
        <v>203280</v>
      </c>
      <c r="K305" s="175" t="s">
        <v>125</v>
      </c>
      <c r="L305" s="180"/>
      <c r="M305" s="181" t="s">
        <v>3</v>
      </c>
      <c r="N305" s="182" t="s">
        <v>41</v>
      </c>
      <c r="P305" s="137">
        <f>O305*H305</f>
        <v>0</v>
      </c>
      <c r="Q305" s="137">
        <v>4.7500000000000001E-2</v>
      </c>
      <c r="R305" s="137">
        <f>Q305*H305</f>
        <v>3.6575000000000002</v>
      </c>
      <c r="S305" s="137">
        <v>0</v>
      </c>
      <c r="T305" s="138">
        <f>S305*H305</f>
        <v>0</v>
      </c>
      <c r="AR305" s="139" t="s">
        <v>167</v>
      </c>
      <c r="AT305" s="139" t="s">
        <v>258</v>
      </c>
      <c r="AU305" s="139" t="s">
        <v>80</v>
      </c>
      <c r="AY305" s="17" t="s">
        <v>119</v>
      </c>
      <c r="BE305" s="140">
        <f>IF(N305="základní",J305,0)</f>
        <v>203280</v>
      </c>
      <c r="BF305" s="140">
        <f>IF(N305="snížená",J305,0)</f>
        <v>0</v>
      </c>
      <c r="BG305" s="140">
        <f>IF(N305="zákl. přenesená",J305,0)</f>
        <v>0</v>
      </c>
      <c r="BH305" s="140">
        <f>IF(N305="sníž. přenesená",J305,0)</f>
        <v>0</v>
      </c>
      <c r="BI305" s="140">
        <f>IF(N305="nulová",J305,0)</f>
        <v>0</v>
      </c>
      <c r="BJ305" s="17" t="s">
        <v>78</v>
      </c>
      <c r="BK305" s="140">
        <f>ROUND(I305*H305,2)</f>
        <v>203280</v>
      </c>
      <c r="BL305" s="17" t="s">
        <v>126</v>
      </c>
      <c r="BM305" s="139" t="s">
        <v>654</v>
      </c>
    </row>
    <row r="306" spans="2:65" s="1" customFormat="1" ht="24.25" customHeight="1">
      <c r="B306" s="127"/>
      <c r="C306" s="173" t="s">
        <v>655</v>
      </c>
      <c r="D306" s="173" t="s">
        <v>258</v>
      </c>
      <c r="E306" s="174" t="s">
        <v>656</v>
      </c>
      <c r="F306" s="175" t="s">
        <v>657</v>
      </c>
      <c r="G306" s="176" t="s">
        <v>145</v>
      </c>
      <c r="H306" s="177">
        <v>8</v>
      </c>
      <c r="I306" s="178">
        <v>1540</v>
      </c>
      <c r="J306" s="179">
        <f>ROUND(I306*H306,2)</f>
        <v>12320</v>
      </c>
      <c r="K306" s="175" t="s">
        <v>125</v>
      </c>
      <c r="L306" s="180"/>
      <c r="M306" s="181" t="s">
        <v>3</v>
      </c>
      <c r="N306" s="182" t="s">
        <v>41</v>
      </c>
      <c r="P306" s="137">
        <f>O306*H306</f>
        <v>0</v>
      </c>
      <c r="Q306" s="137">
        <v>1.35E-2</v>
      </c>
      <c r="R306" s="137">
        <f>Q306*H306</f>
        <v>0.108</v>
      </c>
      <c r="S306" s="137">
        <v>0</v>
      </c>
      <c r="T306" s="138">
        <f>S306*H306</f>
        <v>0</v>
      </c>
      <c r="AR306" s="139" t="s">
        <v>167</v>
      </c>
      <c r="AT306" s="139" t="s">
        <v>258</v>
      </c>
      <c r="AU306" s="139" t="s">
        <v>80</v>
      </c>
      <c r="AY306" s="17" t="s">
        <v>119</v>
      </c>
      <c r="BE306" s="140">
        <f>IF(N306="základní",J306,0)</f>
        <v>12320</v>
      </c>
      <c r="BF306" s="140">
        <f>IF(N306="snížená",J306,0)</f>
        <v>0</v>
      </c>
      <c r="BG306" s="140">
        <f>IF(N306="zákl. přenesená",J306,0)</f>
        <v>0</v>
      </c>
      <c r="BH306" s="140">
        <f>IF(N306="sníž. přenesená",J306,0)</f>
        <v>0</v>
      </c>
      <c r="BI306" s="140">
        <f>IF(N306="nulová",J306,0)</f>
        <v>0</v>
      </c>
      <c r="BJ306" s="17" t="s">
        <v>78</v>
      </c>
      <c r="BK306" s="140">
        <f>ROUND(I306*H306,2)</f>
        <v>12320</v>
      </c>
      <c r="BL306" s="17" t="s">
        <v>126</v>
      </c>
      <c r="BM306" s="139" t="s">
        <v>658</v>
      </c>
    </row>
    <row r="307" spans="2:65" s="1" customFormat="1" ht="16.5" customHeight="1">
      <c r="B307" s="127"/>
      <c r="C307" s="173" t="s">
        <v>659</v>
      </c>
      <c r="D307" s="173" t="s">
        <v>258</v>
      </c>
      <c r="E307" s="174" t="s">
        <v>660</v>
      </c>
      <c r="F307" s="175" t="s">
        <v>661</v>
      </c>
      <c r="G307" s="176" t="s">
        <v>145</v>
      </c>
      <c r="H307" s="177">
        <v>74</v>
      </c>
      <c r="I307" s="178">
        <v>2915</v>
      </c>
      <c r="J307" s="179">
        <f>ROUND(I307*H307,2)</f>
        <v>215710</v>
      </c>
      <c r="K307" s="175" t="s">
        <v>125</v>
      </c>
      <c r="L307" s="180"/>
      <c r="M307" s="181" t="s">
        <v>3</v>
      </c>
      <c r="N307" s="182" t="s">
        <v>41</v>
      </c>
      <c r="P307" s="137">
        <f>O307*H307</f>
        <v>0</v>
      </c>
      <c r="Q307" s="137">
        <v>1.6899999999999998E-2</v>
      </c>
      <c r="R307" s="137">
        <f>Q307*H307</f>
        <v>1.2505999999999999</v>
      </c>
      <c r="S307" s="137">
        <v>0</v>
      </c>
      <c r="T307" s="138">
        <f>S307*H307</f>
        <v>0</v>
      </c>
      <c r="AR307" s="139" t="s">
        <v>167</v>
      </c>
      <c r="AT307" s="139" t="s">
        <v>258</v>
      </c>
      <c r="AU307" s="139" t="s">
        <v>80</v>
      </c>
      <c r="AY307" s="17" t="s">
        <v>119</v>
      </c>
      <c r="BE307" s="140">
        <f>IF(N307="základní",J307,0)</f>
        <v>215710</v>
      </c>
      <c r="BF307" s="140">
        <f>IF(N307="snížená",J307,0)</f>
        <v>0</v>
      </c>
      <c r="BG307" s="140">
        <f>IF(N307="zákl. přenesená",J307,0)</f>
        <v>0</v>
      </c>
      <c r="BH307" s="140">
        <f>IF(N307="sníž. přenesená",J307,0)</f>
        <v>0</v>
      </c>
      <c r="BI307" s="140">
        <f>IF(N307="nulová",J307,0)</f>
        <v>0</v>
      </c>
      <c r="BJ307" s="17" t="s">
        <v>78</v>
      </c>
      <c r="BK307" s="140">
        <f>ROUND(I307*H307,2)</f>
        <v>215710</v>
      </c>
      <c r="BL307" s="17" t="s">
        <v>126</v>
      </c>
      <c r="BM307" s="139" t="s">
        <v>662</v>
      </c>
    </row>
    <row r="308" spans="2:65" s="1" customFormat="1" ht="16.5" customHeight="1">
      <c r="B308" s="127"/>
      <c r="C308" s="173" t="s">
        <v>663</v>
      </c>
      <c r="D308" s="173" t="s">
        <v>258</v>
      </c>
      <c r="E308" s="174" t="s">
        <v>664</v>
      </c>
      <c r="F308" s="175" t="s">
        <v>665</v>
      </c>
      <c r="G308" s="176" t="s">
        <v>145</v>
      </c>
      <c r="H308" s="177">
        <v>8</v>
      </c>
      <c r="I308" s="178">
        <v>1100</v>
      </c>
      <c r="J308" s="179">
        <f>ROUND(I308*H308,2)</f>
        <v>8800</v>
      </c>
      <c r="K308" s="175" t="s">
        <v>125</v>
      </c>
      <c r="L308" s="180"/>
      <c r="M308" s="181" t="s">
        <v>3</v>
      </c>
      <c r="N308" s="182" t="s">
        <v>41</v>
      </c>
      <c r="P308" s="137">
        <f>O308*H308</f>
        <v>0</v>
      </c>
      <c r="Q308" s="137">
        <v>5.7999999999999996E-3</v>
      </c>
      <c r="R308" s="137">
        <f>Q308*H308</f>
        <v>4.6399999999999997E-2</v>
      </c>
      <c r="S308" s="137">
        <v>0</v>
      </c>
      <c r="T308" s="138">
        <f>S308*H308</f>
        <v>0</v>
      </c>
      <c r="AR308" s="139" t="s">
        <v>167</v>
      </c>
      <c r="AT308" s="139" t="s">
        <v>258</v>
      </c>
      <c r="AU308" s="139" t="s">
        <v>80</v>
      </c>
      <c r="AY308" s="17" t="s">
        <v>119</v>
      </c>
      <c r="BE308" s="140">
        <f>IF(N308="základní",J308,0)</f>
        <v>8800</v>
      </c>
      <c r="BF308" s="140">
        <f>IF(N308="snížená",J308,0)</f>
        <v>0</v>
      </c>
      <c r="BG308" s="140">
        <f>IF(N308="zákl. přenesená",J308,0)</f>
        <v>0</v>
      </c>
      <c r="BH308" s="140">
        <f>IF(N308="sníž. přenesená",J308,0)</f>
        <v>0</v>
      </c>
      <c r="BI308" s="140">
        <f>IF(N308="nulová",J308,0)</f>
        <v>0</v>
      </c>
      <c r="BJ308" s="17" t="s">
        <v>78</v>
      </c>
      <c r="BK308" s="140">
        <f>ROUND(I308*H308,2)</f>
        <v>8800</v>
      </c>
      <c r="BL308" s="17" t="s">
        <v>126</v>
      </c>
      <c r="BM308" s="139" t="s">
        <v>666</v>
      </c>
    </row>
    <row r="309" spans="2:65" s="1" customFormat="1" ht="24.25" customHeight="1">
      <c r="B309" s="127"/>
      <c r="C309" s="128" t="s">
        <v>667</v>
      </c>
      <c r="D309" s="128" t="s">
        <v>121</v>
      </c>
      <c r="E309" s="129" t="s">
        <v>668</v>
      </c>
      <c r="F309" s="130" t="s">
        <v>669</v>
      </c>
      <c r="G309" s="131" t="s">
        <v>124</v>
      </c>
      <c r="H309" s="132">
        <v>5</v>
      </c>
      <c r="I309" s="133">
        <v>700</v>
      </c>
      <c r="J309" s="134">
        <f>ROUND(I309*H309,2)</f>
        <v>3500</v>
      </c>
      <c r="K309" s="130" t="s">
        <v>125</v>
      </c>
      <c r="L309" s="32"/>
      <c r="M309" s="135" t="s">
        <v>3</v>
      </c>
      <c r="N309" s="136" t="s">
        <v>41</v>
      </c>
      <c r="P309" s="137">
        <f>O309*H309</f>
        <v>0</v>
      </c>
      <c r="Q309" s="137">
        <v>0.27205000000000001</v>
      </c>
      <c r="R309" s="137">
        <f>Q309*H309</f>
        <v>1.3602500000000002</v>
      </c>
      <c r="S309" s="137">
        <v>0</v>
      </c>
      <c r="T309" s="138">
        <f>S309*H309</f>
        <v>0</v>
      </c>
      <c r="AR309" s="139" t="s">
        <v>126</v>
      </c>
      <c r="AT309" s="139" t="s">
        <v>121</v>
      </c>
      <c r="AU309" s="139" t="s">
        <v>80</v>
      </c>
      <c r="AY309" s="17" t="s">
        <v>119</v>
      </c>
      <c r="BE309" s="140">
        <f>IF(N309="základní",J309,0)</f>
        <v>3500</v>
      </c>
      <c r="BF309" s="140">
        <f>IF(N309="snížená",J309,0)</f>
        <v>0</v>
      </c>
      <c r="BG309" s="140">
        <f>IF(N309="zákl. přenesená",J309,0)</f>
        <v>0</v>
      </c>
      <c r="BH309" s="140">
        <f>IF(N309="sníž. přenesená",J309,0)</f>
        <v>0</v>
      </c>
      <c r="BI309" s="140">
        <f>IF(N309="nulová",J309,0)</f>
        <v>0</v>
      </c>
      <c r="BJ309" s="17" t="s">
        <v>78</v>
      </c>
      <c r="BK309" s="140">
        <f>ROUND(I309*H309,2)</f>
        <v>3500</v>
      </c>
      <c r="BL309" s="17" t="s">
        <v>126</v>
      </c>
      <c r="BM309" s="139" t="s">
        <v>670</v>
      </c>
    </row>
    <row r="310" spans="2:65" s="1" customFormat="1">
      <c r="B310" s="32"/>
      <c r="D310" s="141" t="s">
        <v>128</v>
      </c>
      <c r="F310" s="142" t="s">
        <v>671</v>
      </c>
      <c r="I310" s="143"/>
      <c r="L310" s="32"/>
      <c r="M310" s="144"/>
      <c r="T310" s="53"/>
      <c r="AT310" s="17" t="s">
        <v>128</v>
      </c>
      <c r="AU310" s="17" t="s">
        <v>80</v>
      </c>
    </row>
    <row r="311" spans="2:65" s="1" customFormat="1" ht="37.75" customHeight="1">
      <c r="B311" s="127"/>
      <c r="C311" s="173" t="s">
        <v>672</v>
      </c>
      <c r="D311" s="173" t="s">
        <v>258</v>
      </c>
      <c r="E311" s="174" t="s">
        <v>673</v>
      </c>
      <c r="F311" s="175" t="s">
        <v>674</v>
      </c>
      <c r="G311" s="176" t="s">
        <v>124</v>
      </c>
      <c r="H311" s="177">
        <v>5</v>
      </c>
      <c r="I311" s="178">
        <v>5390</v>
      </c>
      <c r="J311" s="179">
        <f>ROUND(I311*H311,2)</f>
        <v>26950</v>
      </c>
      <c r="K311" s="175" t="s">
        <v>125</v>
      </c>
      <c r="L311" s="180"/>
      <c r="M311" s="181" t="s">
        <v>3</v>
      </c>
      <c r="N311" s="182" t="s">
        <v>41</v>
      </c>
      <c r="P311" s="137">
        <f>O311*H311</f>
        <v>0</v>
      </c>
      <c r="Q311" s="137">
        <v>4.24E-2</v>
      </c>
      <c r="R311" s="137">
        <f>Q311*H311</f>
        <v>0.21199999999999999</v>
      </c>
      <c r="S311" s="137">
        <v>0</v>
      </c>
      <c r="T311" s="138">
        <f>S311*H311</f>
        <v>0</v>
      </c>
      <c r="AR311" s="139" t="s">
        <v>167</v>
      </c>
      <c r="AT311" s="139" t="s">
        <v>258</v>
      </c>
      <c r="AU311" s="139" t="s">
        <v>80</v>
      </c>
      <c r="AY311" s="17" t="s">
        <v>119</v>
      </c>
      <c r="BE311" s="140">
        <f>IF(N311="základní",J311,0)</f>
        <v>26950</v>
      </c>
      <c r="BF311" s="140">
        <f>IF(N311="snížená",J311,0)</f>
        <v>0</v>
      </c>
      <c r="BG311" s="140">
        <f>IF(N311="zákl. přenesená",J311,0)</f>
        <v>0</v>
      </c>
      <c r="BH311" s="140">
        <f>IF(N311="sníž. přenesená",J311,0)</f>
        <v>0</v>
      </c>
      <c r="BI311" s="140">
        <f>IF(N311="nulová",J311,0)</f>
        <v>0</v>
      </c>
      <c r="BJ311" s="17" t="s">
        <v>78</v>
      </c>
      <c r="BK311" s="140">
        <f>ROUND(I311*H311,2)</f>
        <v>26950</v>
      </c>
      <c r="BL311" s="17" t="s">
        <v>126</v>
      </c>
      <c r="BM311" s="139" t="s">
        <v>675</v>
      </c>
    </row>
    <row r="312" spans="2:65" s="1" customFormat="1" ht="16.5" customHeight="1">
      <c r="B312" s="127"/>
      <c r="C312" s="173" t="s">
        <v>676</v>
      </c>
      <c r="D312" s="173" t="s">
        <v>258</v>
      </c>
      <c r="E312" s="174" t="s">
        <v>660</v>
      </c>
      <c r="F312" s="175" t="s">
        <v>661</v>
      </c>
      <c r="G312" s="176" t="s">
        <v>145</v>
      </c>
      <c r="H312" s="177">
        <v>2.5</v>
      </c>
      <c r="I312" s="178">
        <v>2915</v>
      </c>
      <c r="J312" s="179">
        <f>ROUND(I312*H312,2)</f>
        <v>7287.5</v>
      </c>
      <c r="K312" s="175" t="s">
        <v>125</v>
      </c>
      <c r="L312" s="180"/>
      <c r="M312" s="181" t="s">
        <v>3</v>
      </c>
      <c r="N312" s="182" t="s">
        <v>41</v>
      </c>
      <c r="P312" s="137">
        <f>O312*H312</f>
        <v>0</v>
      </c>
      <c r="Q312" s="137">
        <v>1.6899999999999998E-2</v>
      </c>
      <c r="R312" s="137">
        <f>Q312*H312</f>
        <v>4.2249999999999996E-2</v>
      </c>
      <c r="S312" s="137">
        <v>0</v>
      </c>
      <c r="T312" s="138">
        <f>S312*H312</f>
        <v>0</v>
      </c>
      <c r="AR312" s="139" t="s">
        <v>167</v>
      </c>
      <c r="AT312" s="139" t="s">
        <v>258</v>
      </c>
      <c r="AU312" s="139" t="s">
        <v>80</v>
      </c>
      <c r="AY312" s="17" t="s">
        <v>119</v>
      </c>
      <c r="BE312" s="140">
        <f>IF(N312="základní",J312,0)</f>
        <v>7287.5</v>
      </c>
      <c r="BF312" s="140">
        <f>IF(N312="snížená",J312,0)</f>
        <v>0</v>
      </c>
      <c r="BG312" s="140">
        <f>IF(N312="zákl. přenesená",J312,0)</f>
        <v>0</v>
      </c>
      <c r="BH312" s="140">
        <f>IF(N312="sníž. přenesená",J312,0)</f>
        <v>0</v>
      </c>
      <c r="BI312" s="140">
        <f>IF(N312="nulová",J312,0)</f>
        <v>0</v>
      </c>
      <c r="BJ312" s="17" t="s">
        <v>78</v>
      </c>
      <c r="BK312" s="140">
        <f>ROUND(I312*H312,2)</f>
        <v>7287.5</v>
      </c>
      <c r="BL312" s="17" t="s">
        <v>126</v>
      </c>
      <c r="BM312" s="139" t="s">
        <v>677</v>
      </c>
    </row>
    <row r="313" spans="2:65" s="13" customFormat="1">
      <c r="B313" s="152"/>
      <c r="D313" s="146" t="s">
        <v>130</v>
      </c>
      <c r="F313" s="154" t="s">
        <v>678</v>
      </c>
      <c r="H313" s="155">
        <v>2.5</v>
      </c>
      <c r="I313" s="156"/>
      <c r="L313" s="152"/>
      <c r="M313" s="157"/>
      <c r="T313" s="158"/>
      <c r="AT313" s="153" t="s">
        <v>130</v>
      </c>
      <c r="AU313" s="153" t="s">
        <v>80</v>
      </c>
      <c r="AV313" s="13" t="s">
        <v>80</v>
      </c>
      <c r="AW313" s="13" t="s">
        <v>4</v>
      </c>
      <c r="AX313" s="13" t="s">
        <v>78</v>
      </c>
      <c r="AY313" s="153" t="s">
        <v>119</v>
      </c>
    </row>
    <row r="314" spans="2:65" s="1" customFormat="1" ht="16.5" customHeight="1">
      <c r="B314" s="127"/>
      <c r="C314" s="128" t="s">
        <v>679</v>
      </c>
      <c r="D314" s="128" t="s">
        <v>121</v>
      </c>
      <c r="E314" s="129" t="s">
        <v>680</v>
      </c>
      <c r="F314" s="130" t="s">
        <v>681</v>
      </c>
      <c r="G314" s="131" t="s">
        <v>176</v>
      </c>
      <c r="H314" s="132">
        <v>3.84</v>
      </c>
      <c r="I314" s="133">
        <v>4000</v>
      </c>
      <c r="J314" s="134">
        <f>ROUND(I314*H314,2)</f>
        <v>15360</v>
      </c>
      <c r="K314" s="130" t="s">
        <v>125</v>
      </c>
      <c r="L314" s="32"/>
      <c r="M314" s="135" t="s">
        <v>3</v>
      </c>
      <c r="N314" s="136" t="s">
        <v>41</v>
      </c>
      <c r="P314" s="137">
        <f>O314*H314</f>
        <v>0</v>
      </c>
      <c r="Q314" s="137">
        <v>0</v>
      </c>
      <c r="R314" s="137">
        <f>Q314*H314</f>
        <v>0</v>
      </c>
      <c r="S314" s="137">
        <v>2.4</v>
      </c>
      <c r="T314" s="138">
        <f>S314*H314</f>
        <v>9.2159999999999993</v>
      </c>
      <c r="AR314" s="139" t="s">
        <v>126</v>
      </c>
      <c r="AT314" s="139" t="s">
        <v>121</v>
      </c>
      <c r="AU314" s="139" t="s">
        <v>80</v>
      </c>
      <c r="AY314" s="17" t="s">
        <v>119</v>
      </c>
      <c r="BE314" s="140">
        <f>IF(N314="základní",J314,0)</f>
        <v>15360</v>
      </c>
      <c r="BF314" s="140">
        <f>IF(N314="snížená",J314,0)</f>
        <v>0</v>
      </c>
      <c r="BG314" s="140">
        <f>IF(N314="zákl. přenesená",J314,0)</f>
        <v>0</v>
      </c>
      <c r="BH314" s="140">
        <f>IF(N314="sníž. přenesená",J314,0)</f>
        <v>0</v>
      </c>
      <c r="BI314" s="140">
        <f>IF(N314="nulová",J314,0)</f>
        <v>0</v>
      </c>
      <c r="BJ314" s="17" t="s">
        <v>78</v>
      </c>
      <c r="BK314" s="140">
        <f>ROUND(I314*H314,2)</f>
        <v>15360</v>
      </c>
      <c r="BL314" s="17" t="s">
        <v>126</v>
      </c>
      <c r="BM314" s="139" t="s">
        <v>682</v>
      </c>
    </row>
    <row r="315" spans="2:65" s="1" customFormat="1">
      <c r="B315" s="32"/>
      <c r="D315" s="141" t="s">
        <v>128</v>
      </c>
      <c r="F315" s="142" t="s">
        <v>683</v>
      </c>
      <c r="I315" s="143"/>
      <c r="L315" s="32"/>
      <c r="M315" s="144"/>
      <c r="T315" s="53"/>
      <c r="AT315" s="17" t="s">
        <v>128</v>
      </c>
      <c r="AU315" s="17" t="s">
        <v>80</v>
      </c>
    </row>
    <row r="316" spans="2:65" s="12" customFormat="1">
      <c r="B316" s="145"/>
      <c r="D316" s="146" t="s">
        <v>130</v>
      </c>
      <c r="E316" s="147" t="s">
        <v>3</v>
      </c>
      <c r="F316" s="148" t="s">
        <v>684</v>
      </c>
      <c r="H316" s="147" t="s">
        <v>3</v>
      </c>
      <c r="I316" s="149"/>
      <c r="L316" s="145"/>
      <c r="M316" s="150"/>
      <c r="T316" s="151"/>
      <c r="AT316" s="147" t="s">
        <v>130</v>
      </c>
      <c r="AU316" s="147" t="s">
        <v>80</v>
      </c>
      <c r="AV316" s="12" t="s">
        <v>78</v>
      </c>
      <c r="AW316" s="12" t="s">
        <v>31</v>
      </c>
      <c r="AX316" s="12" t="s">
        <v>70</v>
      </c>
      <c r="AY316" s="147" t="s">
        <v>119</v>
      </c>
    </row>
    <row r="317" spans="2:65" s="13" customFormat="1">
      <c r="B317" s="152"/>
      <c r="D317" s="146" t="s">
        <v>130</v>
      </c>
      <c r="E317" s="153" t="s">
        <v>3</v>
      </c>
      <c r="F317" s="154" t="s">
        <v>685</v>
      </c>
      <c r="H317" s="155">
        <v>3.2</v>
      </c>
      <c r="I317" s="156"/>
      <c r="L317" s="152"/>
      <c r="M317" s="157"/>
      <c r="T317" s="158"/>
      <c r="AT317" s="153" t="s">
        <v>130</v>
      </c>
      <c r="AU317" s="153" t="s">
        <v>80</v>
      </c>
      <c r="AV317" s="13" t="s">
        <v>80</v>
      </c>
      <c r="AW317" s="13" t="s">
        <v>31</v>
      </c>
      <c r="AX317" s="13" t="s">
        <v>70</v>
      </c>
      <c r="AY317" s="153" t="s">
        <v>119</v>
      </c>
    </row>
    <row r="318" spans="2:65" s="15" customFormat="1">
      <c r="B318" s="166"/>
      <c r="D318" s="146" t="s">
        <v>130</v>
      </c>
      <c r="E318" s="167" t="s">
        <v>3</v>
      </c>
      <c r="F318" s="168" t="s">
        <v>205</v>
      </c>
      <c r="H318" s="169">
        <v>3.2</v>
      </c>
      <c r="I318" s="170"/>
      <c r="L318" s="166"/>
      <c r="M318" s="171"/>
      <c r="T318" s="172"/>
      <c r="AT318" s="167" t="s">
        <v>130</v>
      </c>
      <c r="AU318" s="167" t="s">
        <v>80</v>
      </c>
      <c r="AV318" s="15" t="s">
        <v>138</v>
      </c>
      <c r="AW318" s="15" t="s">
        <v>31</v>
      </c>
      <c r="AX318" s="15" t="s">
        <v>70</v>
      </c>
      <c r="AY318" s="167" t="s">
        <v>119</v>
      </c>
    </row>
    <row r="319" spans="2:65" s="12" customFormat="1">
      <c r="B319" s="145"/>
      <c r="D319" s="146" t="s">
        <v>130</v>
      </c>
      <c r="E319" s="147" t="s">
        <v>3</v>
      </c>
      <c r="F319" s="148" t="s">
        <v>686</v>
      </c>
      <c r="H319" s="147" t="s">
        <v>3</v>
      </c>
      <c r="I319" s="149"/>
      <c r="L319" s="145"/>
      <c r="M319" s="150"/>
      <c r="T319" s="151"/>
      <c r="AT319" s="147" t="s">
        <v>130</v>
      </c>
      <c r="AU319" s="147" t="s">
        <v>80</v>
      </c>
      <c r="AV319" s="12" t="s">
        <v>78</v>
      </c>
      <c r="AW319" s="12" t="s">
        <v>31</v>
      </c>
      <c r="AX319" s="12" t="s">
        <v>70</v>
      </c>
      <c r="AY319" s="147" t="s">
        <v>119</v>
      </c>
    </row>
    <row r="320" spans="2:65" s="13" customFormat="1">
      <c r="B320" s="152"/>
      <c r="D320" s="146" t="s">
        <v>130</v>
      </c>
      <c r="E320" s="153" t="s">
        <v>3</v>
      </c>
      <c r="F320" s="154" t="s">
        <v>687</v>
      </c>
      <c r="H320" s="155">
        <v>0.64</v>
      </c>
      <c r="I320" s="156"/>
      <c r="L320" s="152"/>
      <c r="M320" s="157"/>
      <c r="T320" s="158"/>
      <c r="AT320" s="153" t="s">
        <v>130</v>
      </c>
      <c r="AU320" s="153" t="s">
        <v>80</v>
      </c>
      <c r="AV320" s="13" t="s">
        <v>80</v>
      </c>
      <c r="AW320" s="13" t="s">
        <v>31</v>
      </c>
      <c r="AX320" s="13" t="s">
        <v>70</v>
      </c>
      <c r="AY320" s="153" t="s">
        <v>119</v>
      </c>
    </row>
    <row r="321" spans="2:65" s="15" customFormat="1">
      <c r="B321" s="166"/>
      <c r="D321" s="146" t="s">
        <v>130</v>
      </c>
      <c r="E321" s="167" t="s">
        <v>3</v>
      </c>
      <c r="F321" s="168" t="s">
        <v>205</v>
      </c>
      <c r="H321" s="169">
        <v>0.64</v>
      </c>
      <c r="I321" s="170"/>
      <c r="L321" s="166"/>
      <c r="M321" s="171"/>
      <c r="T321" s="172"/>
      <c r="AT321" s="167" t="s">
        <v>130</v>
      </c>
      <c r="AU321" s="167" t="s">
        <v>80</v>
      </c>
      <c r="AV321" s="15" t="s">
        <v>138</v>
      </c>
      <c r="AW321" s="15" t="s">
        <v>31</v>
      </c>
      <c r="AX321" s="15" t="s">
        <v>70</v>
      </c>
      <c r="AY321" s="167" t="s">
        <v>119</v>
      </c>
    </row>
    <row r="322" spans="2:65" s="14" customFormat="1">
      <c r="B322" s="159"/>
      <c r="D322" s="146" t="s">
        <v>130</v>
      </c>
      <c r="E322" s="160" t="s">
        <v>3</v>
      </c>
      <c r="F322" s="161" t="s">
        <v>132</v>
      </c>
      <c r="H322" s="162">
        <v>3.84</v>
      </c>
      <c r="I322" s="163"/>
      <c r="L322" s="159"/>
      <c r="M322" s="164"/>
      <c r="T322" s="165"/>
      <c r="AT322" s="160" t="s">
        <v>130</v>
      </c>
      <c r="AU322" s="160" t="s">
        <v>80</v>
      </c>
      <c r="AV322" s="14" t="s">
        <v>126</v>
      </c>
      <c r="AW322" s="14" t="s">
        <v>31</v>
      </c>
      <c r="AX322" s="14" t="s">
        <v>78</v>
      </c>
      <c r="AY322" s="160" t="s">
        <v>119</v>
      </c>
    </row>
    <row r="323" spans="2:65" s="1" customFormat="1" ht="33" customHeight="1">
      <c r="B323" s="127"/>
      <c r="C323" s="128" t="s">
        <v>688</v>
      </c>
      <c r="D323" s="128" t="s">
        <v>121</v>
      </c>
      <c r="E323" s="129" t="s">
        <v>689</v>
      </c>
      <c r="F323" s="130" t="s">
        <v>690</v>
      </c>
      <c r="G323" s="131" t="s">
        <v>176</v>
      </c>
      <c r="H323" s="132">
        <v>4</v>
      </c>
      <c r="I323" s="133">
        <v>2000</v>
      </c>
      <c r="J323" s="134">
        <f>ROUND(I323*H323,2)</f>
        <v>8000</v>
      </c>
      <c r="K323" s="130" t="s">
        <v>125</v>
      </c>
      <c r="L323" s="32"/>
      <c r="M323" s="135" t="s">
        <v>3</v>
      </c>
      <c r="N323" s="136" t="s">
        <v>41</v>
      </c>
      <c r="P323" s="137">
        <f>O323*H323</f>
        <v>0</v>
      </c>
      <c r="Q323" s="137">
        <v>0</v>
      </c>
      <c r="R323" s="137">
        <f>Q323*H323</f>
        <v>0</v>
      </c>
      <c r="S323" s="137">
        <v>2.2999999999999998</v>
      </c>
      <c r="T323" s="138">
        <f>S323*H323</f>
        <v>9.1999999999999993</v>
      </c>
      <c r="AR323" s="139" t="s">
        <v>126</v>
      </c>
      <c r="AT323" s="139" t="s">
        <v>121</v>
      </c>
      <c r="AU323" s="139" t="s">
        <v>80</v>
      </c>
      <c r="AY323" s="17" t="s">
        <v>119</v>
      </c>
      <c r="BE323" s="140">
        <f>IF(N323="základní",J323,0)</f>
        <v>8000</v>
      </c>
      <c r="BF323" s="140">
        <f>IF(N323="snížená",J323,0)</f>
        <v>0</v>
      </c>
      <c r="BG323" s="140">
        <f>IF(N323="zákl. přenesená",J323,0)</f>
        <v>0</v>
      </c>
      <c r="BH323" s="140">
        <f>IF(N323="sníž. přenesená",J323,0)</f>
        <v>0</v>
      </c>
      <c r="BI323" s="140">
        <f>IF(N323="nulová",J323,0)</f>
        <v>0</v>
      </c>
      <c r="BJ323" s="17" t="s">
        <v>78</v>
      </c>
      <c r="BK323" s="140">
        <f>ROUND(I323*H323,2)</f>
        <v>8000</v>
      </c>
      <c r="BL323" s="17" t="s">
        <v>126</v>
      </c>
      <c r="BM323" s="139" t="s">
        <v>691</v>
      </c>
    </row>
    <row r="324" spans="2:65" s="1" customFormat="1">
      <c r="B324" s="32"/>
      <c r="D324" s="141" t="s">
        <v>128</v>
      </c>
      <c r="F324" s="142" t="s">
        <v>692</v>
      </c>
      <c r="I324" s="143"/>
      <c r="L324" s="32"/>
      <c r="M324" s="144"/>
      <c r="T324" s="53"/>
      <c r="AT324" s="17" t="s">
        <v>128</v>
      </c>
      <c r="AU324" s="17" t="s">
        <v>80</v>
      </c>
    </row>
    <row r="325" spans="2:65" s="12" customFormat="1">
      <c r="B325" s="145"/>
      <c r="D325" s="146" t="s">
        <v>130</v>
      </c>
      <c r="E325" s="147" t="s">
        <v>3</v>
      </c>
      <c r="F325" s="148" t="s">
        <v>131</v>
      </c>
      <c r="H325" s="147" t="s">
        <v>3</v>
      </c>
      <c r="I325" s="149"/>
      <c r="L325" s="145"/>
      <c r="M325" s="150"/>
      <c r="T325" s="151"/>
      <c r="AT325" s="147" t="s">
        <v>130</v>
      </c>
      <c r="AU325" s="147" t="s">
        <v>80</v>
      </c>
      <c r="AV325" s="12" t="s">
        <v>78</v>
      </c>
      <c r="AW325" s="12" t="s">
        <v>31</v>
      </c>
      <c r="AX325" s="12" t="s">
        <v>70</v>
      </c>
      <c r="AY325" s="147" t="s">
        <v>119</v>
      </c>
    </row>
    <row r="326" spans="2:65" s="13" customFormat="1">
      <c r="B326" s="152"/>
      <c r="D326" s="146" t="s">
        <v>130</v>
      </c>
      <c r="E326" s="153" t="s">
        <v>3</v>
      </c>
      <c r="F326" s="154" t="s">
        <v>126</v>
      </c>
      <c r="H326" s="155">
        <v>4</v>
      </c>
      <c r="I326" s="156"/>
      <c r="L326" s="152"/>
      <c r="M326" s="157"/>
      <c r="T326" s="158"/>
      <c r="AT326" s="153" t="s">
        <v>130</v>
      </c>
      <c r="AU326" s="153" t="s">
        <v>80</v>
      </c>
      <c r="AV326" s="13" t="s">
        <v>80</v>
      </c>
      <c r="AW326" s="13" t="s">
        <v>31</v>
      </c>
      <c r="AX326" s="13" t="s">
        <v>70</v>
      </c>
      <c r="AY326" s="153" t="s">
        <v>119</v>
      </c>
    </row>
    <row r="327" spans="2:65" s="14" customFormat="1">
      <c r="B327" s="159"/>
      <c r="D327" s="146" t="s">
        <v>130</v>
      </c>
      <c r="E327" s="160" t="s">
        <v>3</v>
      </c>
      <c r="F327" s="161" t="s">
        <v>132</v>
      </c>
      <c r="H327" s="162">
        <v>4</v>
      </c>
      <c r="I327" s="163"/>
      <c r="L327" s="159"/>
      <c r="M327" s="164"/>
      <c r="T327" s="165"/>
      <c r="AT327" s="160" t="s">
        <v>130</v>
      </c>
      <c r="AU327" s="160" t="s">
        <v>80</v>
      </c>
      <c r="AV327" s="14" t="s">
        <v>126</v>
      </c>
      <c r="AW327" s="14" t="s">
        <v>31</v>
      </c>
      <c r="AX327" s="14" t="s">
        <v>78</v>
      </c>
      <c r="AY327" s="160" t="s">
        <v>119</v>
      </c>
    </row>
    <row r="328" spans="2:65" s="1" customFormat="1" ht="24.25" customHeight="1">
      <c r="B328" s="127"/>
      <c r="C328" s="128" t="s">
        <v>693</v>
      </c>
      <c r="D328" s="128" t="s">
        <v>121</v>
      </c>
      <c r="E328" s="129" t="s">
        <v>694</v>
      </c>
      <c r="F328" s="130" t="s">
        <v>695</v>
      </c>
      <c r="G328" s="131" t="s">
        <v>176</v>
      </c>
      <c r="H328" s="132">
        <v>0.9</v>
      </c>
      <c r="I328" s="133">
        <v>5000</v>
      </c>
      <c r="J328" s="134">
        <f>ROUND(I328*H328,2)</f>
        <v>4500</v>
      </c>
      <c r="K328" s="130" t="s">
        <v>125</v>
      </c>
      <c r="L328" s="32"/>
      <c r="M328" s="135" t="s">
        <v>3</v>
      </c>
      <c r="N328" s="136" t="s">
        <v>41</v>
      </c>
      <c r="P328" s="137">
        <f>O328*H328</f>
        <v>0</v>
      </c>
      <c r="Q328" s="137">
        <v>0</v>
      </c>
      <c r="R328" s="137">
        <f>Q328*H328</f>
        <v>0</v>
      </c>
      <c r="S328" s="137">
        <v>2.4</v>
      </c>
      <c r="T328" s="138">
        <f>S328*H328</f>
        <v>2.16</v>
      </c>
      <c r="AR328" s="139" t="s">
        <v>126</v>
      </c>
      <c r="AT328" s="139" t="s">
        <v>121</v>
      </c>
      <c r="AU328" s="139" t="s">
        <v>80</v>
      </c>
      <c r="AY328" s="17" t="s">
        <v>119</v>
      </c>
      <c r="BE328" s="140">
        <f>IF(N328="základní",J328,0)</f>
        <v>4500</v>
      </c>
      <c r="BF328" s="140">
        <f>IF(N328="snížená",J328,0)</f>
        <v>0</v>
      </c>
      <c r="BG328" s="140">
        <f>IF(N328="zákl. přenesená",J328,0)</f>
        <v>0</v>
      </c>
      <c r="BH328" s="140">
        <f>IF(N328="sníž. přenesená",J328,0)</f>
        <v>0</v>
      </c>
      <c r="BI328" s="140">
        <f>IF(N328="nulová",J328,0)</f>
        <v>0</v>
      </c>
      <c r="BJ328" s="17" t="s">
        <v>78</v>
      </c>
      <c r="BK328" s="140">
        <f>ROUND(I328*H328,2)</f>
        <v>4500</v>
      </c>
      <c r="BL328" s="17" t="s">
        <v>126</v>
      </c>
      <c r="BM328" s="139" t="s">
        <v>696</v>
      </c>
    </row>
    <row r="329" spans="2:65" s="1" customFormat="1">
      <c r="B329" s="32"/>
      <c r="D329" s="141" t="s">
        <v>128</v>
      </c>
      <c r="F329" s="142" t="s">
        <v>697</v>
      </c>
      <c r="I329" s="143"/>
      <c r="L329" s="32"/>
      <c r="M329" s="144"/>
      <c r="T329" s="53"/>
      <c r="AT329" s="17" t="s">
        <v>128</v>
      </c>
      <c r="AU329" s="17" t="s">
        <v>80</v>
      </c>
    </row>
    <row r="330" spans="2:65" s="12" customFormat="1">
      <c r="B330" s="145"/>
      <c r="D330" s="146" t="s">
        <v>130</v>
      </c>
      <c r="E330" s="147" t="s">
        <v>3</v>
      </c>
      <c r="F330" s="148" t="s">
        <v>698</v>
      </c>
      <c r="H330" s="147" t="s">
        <v>3</v>
      </c>
      <c r="I330" s="149"/>
      <c r="L330" s="145"/>
      <c r="M330" s="150"/>
      <c r="T330" s="151"/>
      <c r="AT330" s="147" t="s">
        <v>130</v>
      </c>
      <c r="AU330" s="147" t="s">
        <v>80</v>
      </c>
      <c r="AV330" s="12" t="s">
        <v>78</v>
      </c>
      <c r="AW330" s="12" t="s">
        <v>31</v>
      </c>
      <c r="AX330" s="12" t="s">
        <v>70</v>
      </c>
      <c r="AY330" s="147" t="s">
        <v>119</v>
      </c>
    </row>
    <row r="331" spans="2:65" s="13" customFormat="1">
      <c r="B331" s="152"/>
      <c r="D331" s="146" t="s">
        <v>130</v>
      </c>
      <c r="E331" s="153" t="s">
        <v>3</v>
      </c>
      <c r="F331" s="154" t="s">
        <v>699</v>
      </c>
      <c r="H331" s="155">
        <v>0.9</v>
      </c>
      <c r="I331" s="156"/>
      <c r="L331" s="152"/>
      <c r="M331" s="157"/>
      <c r="T331" s="158"/>
      <c r="AT331" s="153" t="s">
        <v>130</v>
      </c>
      <c r="AU331" s="153" t="s">
        <v>80</v>
      </c>
      <c r="AV331" s="13" t="s">
        <v>80</v>
      </c>
      <c r="AW331" s="13" t="s">
        <v>31</v>
      </c>
      <c r="AX331" s="13" t="s">
        <v>70</v>
      </c>
      <c r="AY331" s="153" t="s">
        <v>119</v>
      </c>
    </row>
    <row r="332" spans="2:65" s="14" customFormat="1">
      <c r="B332" s="159"/>
      <c r="D332" s="146" t="s">
        <v>130</v>
      </c>
      <c r="E332" s="160" t="s">
        <v>3</v>
      </c>
      <c r="F332" s="161" t="s">
        <v>132</v>
      </c>
      <c r="H332" s="162">
        <v>0.9</v>
      </c>
      <c r="I332" s="163"/>
      <c r="L332" s="159"/>
      <c r="M332" s="164"/>
      <c r="T332" s="165"/>
      <c r="AT332" s="160" t="s">
        <v>130</v>
      </c>
      <c r="AU332" s="160" t="s">
        <v>80</v>
      </c>
      <c r="AV332" s="14" t="s">
        <v>126</v>
      </c>
      <c r="AW332" s="14" t="s">
        <v>31</v>
      </c>
      <c r="AX332" s="14" t="s">
        <v>78</v>
      </c>
      <c r="AY332" s="160" t="s">
        <v>119</v>
      </c>
    </row>
    <row r="333" spans="2:65" s="1" customFormat="1" ht="62.9" customHeight="1">
      <c r="B333" s="127"/>
      <c r="C333" s="128" t="s">
        <v>700</v>
      </c>
      <c r="D333" s="128" t="s">
        <v>121</v>
      </c>
      <c r="E333" s="129" t="s">
        <v>701</v>
      </c>
      <c r="F333" s="130" t="s">
        <v>702</v>
      </c>
      <c r="G333" s="131" t="s">
        <v>145</v>
      </c>
      <c r="H333" s="132">
        <v>95</v>
      </c>
      <c r="I333" s="133">
        <v>400</v>
      </c>
      <c r="J333" s="134">
        <f>ROUND(I333*H333,2)</f>
        <v>38000</v>
      </c>
      <c r="K333" s="130" t="s">
        <v>125</v>
      </c>
      <c r="L333" s="32"/>
      <c r="M333" s="135" t="s">
        <v>3</v>
      </c>
      <c r="N333" s="136" t="s">
        <v>41</v>
      </c>
      <c r="P333" s="137">
        <f>O333*H333</f>
        <v>0</v>
      </c>
      <c r="Q333" s="137">
        <v>0</v>
      </c>
      <c r="R333" s="137">
        <f>Q333*H333</f>
        <v>0</v>
      </c>
      <c r="S333" s="137">
        <v>0.98</v>
      </c>
      <c r="T333" s="138">
        <f>S333*H333</f>
        <v>93.1</v>
      </c>
      <c r="AR333" s="139" t="s">
        <v>126</v>
      </c>
      <c r="AT333" s="139" t="s">
        <v>121</v>
      </c>
      <c r="AU333" s="139" t="s">
        <v>80</v>
      </c>
      <c r="AY333" s="17" t="s">
        <v>119</v>
      </c>
      <c r="BE333" s="140">
        <f>IF(N333="základní",J333,0)</f>
        <v>38000</v>
      </c>
      <c r="BF333" s="140">
        <f>IF(N333="snížená",J333,0)</f>
        <v>0</v>
      </c>
      <c r="BG333" s="140">
        <f>IF(N333="zákl. přenesená",J333,0)</f>
        <v>0</v>
      </c>
      <c r="BH333" s="140">
        <f>IF(N333="sníž. přenesená",J333,0)</f>
        <v>0</v>
      </c>
      <c r="BI333" s="140">
        <f>IF(N333="nulová",J333,0)</f>
        <v>0</v>
      </c>
      <c r="BJ333" s="17" t="s">
        <v>78</v>
      </c>
      <c r="BK333" s="140">
        <f>ROUND(I333*H333,2)</f>
        <v>38000</v>
      </c>
      <c r="BL333" s="17" t="s">
        <v>126</v>
      </c>
      <c r="BM333" s="139" t="s">
        <v>703</v>
      </c>
    </row>
    <row r="334" spans="2:65" s="1" customFormat="1">
      <c r="B334" s="32"/>
      <c r="D334" s="141" t="s">
        <v>128</v>
      </c>
      <c r="F334" s="142" t="s">
        <v>704</v>
      </c>
      <c r="I334" s="143"/>
      <c r="L334" s="32"/>
      <c r="M334" s="144"/>
      <c r="T334" s="53"/>
      <c r="AT334" s="17" t="s">
        <v>128</v>
      </c>
      <c r="AU334" s="17" t="s">
        <v>80</v>
      </c>
    </row>
    <row r="335" spans="2:65" s="12" customFormat="1">
      <c r="B335" s="145"/>
      <c r="D335" s="146" t="s">
        <v>130</v>
      </c>
      <c r="E335" s="147" t="s">
        <v>3</v>
      </c>
      <c r="F335" s="148" t="s">
        <v>131</v>
      </c>
      <c r="H335" s="147" t="s">
        <v>3</v>
      </c>
      <c r="I335" s="149"/>
      <c r="L335" s="145"/>
      <c r="M335" s="150"/>
      <c r="T335" s="151"/>
      <c r="AT335" s="147" t="s">
        <v>130</v>
      </c>
      <c r="AU335" s="147" t="s">
        <v>80</v>
      </c>
      <c r="AV335" s="12" t="s">
        <v>78</v>
      </c>
      <c r="AW335" s="12" t="s">
        <v>31</v>
      </c>
      <c r="AX335" s="12" t="s">
        <v>70</v>
      </c>
      <c r="AY335" s="147" t="s">
        <v>119</v>
      </c>
    </row>
    <row r="336" spans="2:65" s="13" customFormat="1">
      <c r="B336" s="152"/>
      <c r="D336" s="146" t="s">
        <v>130</v>
      </c>
      <c r="E336" s="153" t="s">
        <v>3</v>
      </c>
      <c r="F336" s="154" t="s">
        <v>705</v>
      </c>
      <c r="H336" s="155">
        <v>95</v>
      </c>
      <c r="I336" s="156"/>
      <c r="L336" s="152"/>
      <c r="M336" s="157"/>
      <c r="T336" s="158"/>
      <c r="AT336" s="153" t="s">
        <v>130</v>
      </c>
      <c r="AU336" s="153" t="s">
        <v>80</v>
      </c>
      <c r="AV336" s="13" t="s">
        <v>80</v>
      </c>
      <c r="AW336" s="13" t="s">
        <v>31</v>
      </c>
      <c r="AX336" s="13" t="s">
        <v>70</v>
      </c>
      <c r="AY336" s="153" t="s">
        <v>119</v>
      </c>
    </row>
    <row r="337" spans="2:65" s="14" customFormat="1">
      <c r="B337" s="159"/>
      <c r="D337" s="146" t="s">
        <v>130</v>
      </c>
      <c r="E337" s="160" t="s">
        <v>3</v>
      </c>
      <c r="F337" s="161" t="s">
        <v>132</v>
      </c>
      <c r="H337" s="162">
        <v>95</v>
      </c>
      <c r="I337" s="163"/>
      <c r="L337" s="159"/>
      <c r="M337" s="164"/>
      <c r="T337" s="165"/>
      <c r="AT337" s="160" t="s">
        <v>130</v>
      </c>
      <c r="AU337" s="160" t="s">
        <v>80</v>
      </c>
      <c r="AV337" s="14" t="s">
        <v>126</v>
      </c>
      <c r="AW337" s="14" t="s">
        <v>31</v>
      </c>
      <c r="AX337" s="14" t="s">
        <v>78</v>
      </c>
      <c r="AY337" s="160" t="s">
        <v>119</v>
      </c>
    </row>
    <row r="338" spans="2:65" s="1" customFormat="1" ht="62.9" customHeight="1">
      <c r="B338" s="127"/>
      <c r="C338" s="128" t="s">
        <v>706</v>
      </c>
      <c r="D338" s="128" t="s">
        <v>121</v>
      </c>
      <c r="E338" s="129" t="s">
        <v>707</v>
      </c>
      <c r="F338" s="130" t="s">
        <v>708</v>
      </c>
      <c r="G338" s="131" t="s">
        <v>145</v>
      </c>
      <c r="H338" s="132">
        <v>35</v>
      </c>
      <c r="I338" s="133">
        <v>100</v>
      </c>
      <c r="J338" s="134">
        <f>ROUND(I338*H338,2)</f>
        <v>3500</v>
      </c>
      <c r="K338" s="130" t="s">
        <v>125</v>
      </c>
      <c r="L338" s="32"/>
      <c r="M338" s="135" t="s">
        <v>3</v>
      </c>
      <c r="N338" s="136" t="s">
        <v>41</v>
      </c>
      <c r="P338" s="137">
        <f>O338*H338</f>
        <v>0</v>
      </c>
      <c r="Q338" s="137">
        <v>0</v>
      </c>
      <c r="R338" s="137">
        <f>Q338*H338</f>
        <v>0</v>
      </c>
      <c r="S338" s="137">
        <v>0.35</v>
      </c>
      <c r="T338" s="138">
        <f>S338*H338</f>
        <v>12.25</v>
      </c>
      <c r="AR338" s="139" t="s">
        <v>126</v>
      </c>
      <c r="AT338" s="139" t="s">
        <v>121</v>
      </c>
      <c r="AU338" s="139" t="s">
        <v>80</v>
      </c>
      <c r="AY338" s="17" t="s">
        <v>119</v>
      </c>
      <c r="BE338" s="140">
        <f>IF(N338="základní",J338,0)</f>
        <v>3500</v>
      </c>
      <c r="BF338" s="140">
        <f>IF(N338="snížená",J338,0)</f>
        <v>0</v>
      </c>
      <c r="BG338" s="140">
        <f>IF(N338="zákl. přenesená",J338,0)</f>
        <v>0</v>
      </c>
      <c r="BH338" s="140">
        <f>IF(N338="sníž. přenesená",J338,0)</f>
        <v>0</v>
      </c>
      <c r="BI338" s="140">
        <f>IF(N338="nulová",J338,0)</f>
        <v>0</v>
      </c>
      <c r="BJ338" s="17" t="s">
        <v>78</v>
      </c>
      <c r="BK338" s="140">
        <f>ROUND(I338*H338,2)</f>
        <v>3500</v>
      </c>
      <c r="BL338" s="17" t="s">
        <v>126</v>
      </c>
      <c r="BM338" s="139" t="s">
        <v>709</v>
      </c>
    </row>
    <row r="339" spans="2:65" s="1" customFormat="1">
      <c r="B339" s="32"/>
      <c r="D339" s="141" t="s">
        <v>128</v>
      </c>
      <c r="F339" s="142" t="s">
        <v>710</v>
      </c>
      <c r="I339" s="143"/>
      <c r="L339" s="32"/>
      <c r="M339" s="144"/>
      <c r="T339" s="53"/>
      <c r="AT339" s="17" t="s">
        <v>128</v>
      </c>
      <c r="AU339" s="17" t="s">
        <v>80</v>
      </c>
    </row>
    <row r="340" spans="2:65" s="12" customFormat="1">
      <c r="B340" s="145"/>
      <c r="D340" s="146" t="s">
        <v>130</v>
      </c>
      <c r="E340" s="147" t="s">
        <v>3</v>
      </c>
      <c r="F340" s="148" t="s">
        <v>131</v>
      </c>
      <c r="H340" s="147" t="s">
        <v>3</v>
      </c>
      <c r="I340" s="149"/>
      <c r="L340" s="145"/>
      <c r="M340" s="150"/>
      <c r="T340" s="151"/>
      <c r="AT340" s="147" t="s">
        <v>130</v>
      </c>
      <c r="AU340" s="147" t="s">
        <v>80</v>
      </c>
      <c r="AV340" s="12" t="s">
        <v>78</v>
      </c>
      <c r="AW340" s="12" t="s">
        <v>31</v>
      </c>
      <c r="AX340" s="12" t="s">
        <v>70</v>
      </c>
      <c r="AY340" s="147" t="s">
        <v>119</v>
      </c>
    </row>
    <row r="341" spans="2:65" s="13" customFormat="1">
      <c r="B341" s="152"/>
      <c r="D341" s="146" t="s">
        <v>130</v>
      </c>
      <c r="E341" s="153" t="s">
        <v>3</v>
      </c>
      <c r="F341" s="154" t="s">
        <v>345</v>
      </c>
      <c r="H341" s="155">
        <v>35</v>
      </c>
      <c r="I341" s="156"/>
      <c r="L341" s="152"/>
      <c r="M341" s="157"/>
      <c r="T341" s="158"/>
      <c r="AT341" s="153" t="s">
        <v>130</v>
      </c>
      <c r="AU341" s="153" t="s">
        <v>80</v>
      </c>
      <c r="AV341" s="13" t="s">
        <v>80</v>
      </c>
      <c r="AW341" s="13" t="s">
        <v>31</v>
      </c>
      <c r="AX341" s="13" t="s">
        <v>70</v>
      </c>
      <c r="AY341" s="153" t="s">
        <v>119</v>
      </c>
    </row>
    <row r="342" spans="2:65" s="14" customFormat="1">
      <c r="B342" s="159"/>
      <c r="D342" s="146" t="s">
        <v>130</v>
      </c>
      <c r="E342" s="160" t="s">
        <v>3</v>
      </c>
      <c r="F342" s="161" t="s">
        <v>132</v>
      </c>
      <c r="H342" s="162">
        <v>35</v>
      </c>
      <c r="I342" s="163"/>
      <c r="L342" s="159"/>
      <c r="M342" s="164"/>
      <c r="T342" s="165"/>
      <c r="AT342" s="160" t="s">
        <v>130</v>
      </c>
      <c r="AU342" s="160" t="s">
        <v>80</v>
      </c>
      <c r="AV342" s="14" t="s">
        <v>126</v>
      </c>
      <c r="AW342" s="14" t="s">
        <v>31</v>
      </c>
      <c r="AX342" s="14" t="s">
        <v>78</v>
      </c>
      <c r="AY342" s="160" t="s">
        <v>119</v>
      </c>
    </row>
    <row r="343" spans="2:65" s="1" customFormat="1" ht="49" customHeight="1">
      <c r="B343" s="127"/>
      <c r="C343" s="128" t="s">
        <v>711</v>
      </c>
      <c r="D343" s="128" t="s">
        <v>121</v>
      </c>
      <c r="E343" s="129" t="s">
        <v>712</v>
      </c>
      <c r="F343" s="130" t="s">
        <v>713</v>
      </c>
      <c r="G343" s="131" t="s">
        <v>176</v>
      </c>
      <c r="H343" s="132">
        <v>16.5</v>
      </c>
      <c r="I343" s="133">
        <v>4000</v>
      </c>
      <c r="J343" s="134">
        <f>ROUND(I343*H343,2)</f>
        <v>66000</v>
      </c>
      <c r="K343" s="130" t="s">
        <v>125</v>
      </c>
      <c r="L343" s="32"/>
      <c r="M343" s="135" t="s">
        <v>3</v>
      </c>
      <c r="N343" s="136" t="s">
        <v>41</v>
      </c>
      <c r="P343" s="137">
        <f>O343*H343</f>
        <v>0</v>
      </c>
      <c r="Q343" s="137">
        <v>0</v>
      </c>
      <c r="R343" s="137">
        <f>Q343*H343</f>
        <v>0</v>
      </c>
      <c r="S343" s="137">
        <v>2.4</v>
      </c>
      <c r="T343" s="138">
        <f>S343*H343</f>
        <v>39.6</v>
      </c>
      <c r="AR343" s="139" t="s">
        <v>126</v>
      </c>
      <c r="AT343" s="139" t="s">
        <v>121</v>
      </c>
      <c r="AU343" s="139" t="s">
        <v>80</v>
      </c>
      <c r="AY343" s="17" t="s">
        <v>119</v>
      </c>
      <c r="BE343" s="140">
        <f>IF(N343="základní",J343,0)</f>
        <v>66000</v>
      </c>
      <c r="BF343" s="140">
        <f>IF(N343="snížená",J343,0)</f>
        <v>0</v>
      </c>
      <c r="BG343" s="140">
        <f>IF(N343="zákl. přenesená",J343,0)</f>
        <v>0</v>
      </c>
      <c r="BH343" s="140">
        <f>IF(N343="sníž. přenesená",J343,0)</f>
        <v>0</v>
      </c>
      <c r="BI343" s="140">
        <f>IF(N343="nulová",J343,0)</f>
        <v>0</v>
      </c>
      <c r="BJ343" s="17" t="s">
        <v>78</v>
      </c>
      <c r="BK343" s="140">
        <f>ROUND(I343*H343,2)</f>
        <v>66000</v>
      </c>
      <c r="BL343" s="17" t="s">
        <v>126</v>
      </c>
      <c r="BM343" s="139" t="s">
        <v>714</v>
      </c>
    </row>
    <row r="344" spans="2:65" s="1" customFormat="1">
      <c r="B344" s="32"/>
      <c r="D344" s="141" t="s">
        <v>128</v>
      </c>
      <c r="F344" s="142" t="s">
        <v>715</v>
      </c>
      <c r="I344" s="143"/>
      <c r="L344" s="32"/>
      <c r="M344" s="144"/>
      <c r="T344" s="53"/>
      <c r="AT344" s="17" t="s">
        <v>128</v>
      </c>
      <c r="AU344" s="17" t="s">
        <v>80</v>
      </c>
    </row>
    <row r="345" spans="2:65" s="12" customFormat="1">
      <c r="B345" s="145"/>
      <c r="D345" s="146" t="s">
        <v>130</v>
      </c>
      <c r="E345" s="147" t="s">
        <v>3</v>
      </c>
      <c r="F345" s="148" t="s">
        <v>131</v>
      </c>
      <c r="H345" s="147" t="s">
        <v>3</v>
      </c>
      <c r="I345" s="149"/>
      <c r="L345" s="145"/>
      <c r="M345" s="150"/>
      <c r="T345" s="151"/>
      <c r="AT345" s="147" t="s">
        <v>130</v>
      </c>
      <c r="AU345" s="147" t="s">
        <v>80</v>
      </c>
      <c r="AV345" s="12" t="s">
        <v>78</v>
      </c>
      <c r="AW345" s="12" t="s">
        <v>31</v>
      </c>
      <c r="AX345" s="12" t="s">
        <v>70</v>
      </c>
      <c r="AY345" s="147" t="s">
        <v>119</v>
      </c>
    </row>
    <row r="346" spans="2:65" s="13" customFormat="1">
      <c r="B346" s="152"/>
      <c r="D346" s="146" t="s">
        <v>130</v>
      </c>
      <c r="E346" s="153" t="s">
        <v>3</v>
      </c>
      <c r="F346" s="154" t="s">
        <v>716</v>
      </c>
      <c r="H346" s="155">
        <v>16.5</v>
      </c>
      <c r="I346" s="156"/>
      <c r="L346" s="152"/>
      <c r="M346" s="157"/>
      <c r="T346" s="158"/>
      <c r="AT346" s="153" t="s">
        <v>130</v>
      </c>
      <c r="AU346" s="153" t="s">
        <v>80</v>
      </c>
      <c r="AV346" s="13" t="s">
        <v>80</v>
      </c>
      <c r="AW346" s="13" t="s">
        <v>31</v>
      </c>
      <c r="AX346" s="13" t="s">
        <v>70</v>
      </c>
      <c r="AY346" s="153" t="s">
        <v>119</v>
      </c>
    </row>
    <row r="347" spans="2:65" s="14" customFormat="1">
      <c r="B347" s="159"/>
      <c r="D347" s="146" t="s">
        <v>130</v>
      </c>
      <c r="E347" s="160" t="s">
        <v>3</v>
      </c>
      <c r="F347" s="161" t="s">
        <v>132</v>
      </c>
      <c r="H347" s="162">
        <v>16.5</v>
      </c>
      <c r="I347" s="163"/>
      <c r="L347" s="159"/>
      <c r="M347" s="164"/>
      <c r="T347" s="165"/>
      <c r="AT347" s="160" t="s">
        <v>130</v>
      </c>
      <c r="AU347" s="160" t="s">
        <v>80</v>
      </c>
      <c r="AV347" s="14" t="s">
        <v>126</v>
      </c>
      <c r="AW347" s="14" t="s">
        <v>31</v>
      </c>
      <c r="AX347" s="14" t="s">
        <v>78</v>
      </c>
      <c r="AY347" s="160" t="s">
        <v>119</v>
      </c>
    </row>
    <row r="348" spans="2:65" s="1" customFormat="1" ht="21.75" customHeight="1">
      <c r="B348" s="127"/>
      <c r="C348" s="128" t="s">
        <v>717</v>
      </c>
      <c r="D348" s="128" t="s">
        <v>121</v>
      </c>
      <c r="E348" s="129" t="s">
        <v>718</v>
      </c>
      <c r="F348" s="130" t="s">
        <v>719</v>
      </c>
      <c r="G348" s="131" t="s">
        <v>145</v>
      </c>
      <c r="H348" s="132">
        <v>12</v>
      </c>
      <c r="I348" s="133">
        <v>600</v>
      </c>
      <c r="J348" s="134">
        <f>ROUND(I348*H348,2)</f>
        <v>7200</v>
      </c>
      <c r="K348" s="130" t="s">
        <v>136</v>
      </c>
      <c r="L348" s="32"/>
      <c r="M348" s="135" t="s">
        <v>3</v>
      </c>
      <c r="N348" s="136" t="s">
        <v>41</v>
      </c>
      <c r="P348" s="137">
        <f>O348*H348</f>
        <v>0</v>
      </c>
      <c r="Q348" s="137">
        <v>0</v>
      </c>
      <c r="R348" s="137">
        <f>Q348*H348</f>
        <v>0</v>
      </c>
      <c r="S348" s="137">
        <v>0</v>
      </c>
      <c r="T348" s="138">
        <f>S348*H348</f>
        <v>0</v>
      </c>
      <c r="AR348" s="139" t="s">
        <v>126</v>
      </c>
      <c r="AT348" s="139" t="s">
        <v>121</v>
      </c>
      <c r="AU348" s="139" t="s">
        <v>80</v>
      </c>
      <c r="AY348" s="17" t="s">
        <v>119</v>
      </c>
      <c r="BE348" s="140">
        <f>IF(N348="základní",J348,0)</f>
        <v>7200</v>
      </c>
      <c r="BF348" s="140">
        <f>IF(N348="snížená",J348,0)</f>
        <v>0</v>
      </c>
      <c r="BG348" s="140">
        <f>IF(N348="zákl. přenesená",J348,0)</f>
        <v>0</v>
      </c>
      <c r="BH348" s="140">
        <f>IF(N348="sníž. přenesená",J348,0)</f>
        <v>0</v>
      </c>
      <c r="BI348" s="140">
        <f>IF(N348="nulová",J348,0)</f>
        <v>0</v>
      </c>
      <c r="BJ348" s="17" t="s">
        <v>78</v>
      </c>
      <c r="BK348" s="140">
        <f>ROUND(I348*H348,2)</f>
        <v>7200</v>
      </c>
      <c r="BL348" s="17" t="s">
        <v>126</v>
      </c>
      <c r="BM348" s="139" t="s">
        <v>720</v>
      </c>
    </row>
    <row r="349" spans="2:65" s="12" customFormat="1">
      <c r="B349" s="145"/>
      <c r="D349" s="146" t="s">
        <v>130</v>
      </c>
      <c r="E349" s="147" t="s">
        <v>3</v>
      </c>
      <c r="F349" s="148" t="s">
        <v>131</v>
      </c>
      <c r="H349" s="147" t="s">
        <v>3</v>
      </c>
      <c r="I349" s="149"/>
      <c r="L349" s="145"/>
      <c r="M349" s="150"/>
      <c r="T349" s="151"/>
      <c r="AT349" s="147" t="s">
        <v>130</v>
      </c>
      <c r="AU349" s="147" t="s">
        <v>80</v>
      </c>
      <c r="AV349" s="12" t="s">
        <v>78</v>
      </c>
      <c r="AW349" s="12" t="s">
        <v>31</v>
      </c>
      <c r="AX349" s="12" t="s">
        <v>70</v>
      </c>
      <c r="AY349" s="147" t="s">
        <v>119</v>
      </c>
    </row>
    <row r="350" spans="2:65" s="13" customFormat="1">
      <c r="B350" s="152"/>
      <c r="D350" s="146" t="s">
        <v>130</v>
      </c>
      <c r="E350" s="153" t="s">
        <v>3</v>
      </c>
      <c r="F350" s="154" t="s">
        <v>721</v>
      </c>
      <c r="H350" s="155">
        <v>12</v>
      </c>
      <c r="I350" s="156"/>
      <c r="L350" s="152"/>
      <c r="M350" s="157"/>
      <c r="T350" s="158"/>
      <c r="AT350" s="153" t="s">
        <v>130</v>
      </c>
      <c r="AU350" s="153" t="s">
        <v>80</v>
      </c>
      <c r="AV350" s="13" t="s">
        <v>80</v>
      </c>
      <c r="AW350" s="13" t="s">
        <v>31</v>
      </c>
      <c r="AX350" s="13" t="s">
        <v>70</v>
      </c>
      <c r="AY350" s="153" t="s">
        <v>119</v>
      </c>
    </row>
    <row r="351" spans="2:65" s="14" customFormat="1">
      <c r="B351" s="159"/>
      <c r="D351" s="146" t="s">
        <v>130</v>
      </c>
      <c r="E351" s="160" t="s">
        <v>3</v>
      </c>
      <c r="F351" s="161" t="s">
        <v>132</v>
      </c>
      <c r="H351" s="162">
        <v>12</v>
      </c>
      <c r="I351" s="163"/>
      <c r="L351" s="159"/>
      <c r="M351" s="164"/>
      <c r="T351" s="165"/>
      <c r="AT351" s="160" t="s">
        <v>130</v>
      </c>
      <c r="AU351" s="160" t="s">
        <v>80</v>
      </c>
      <c r="AV351" s="14" t="s">
        <v>126</v>
      </c>
      <c r="AW351" s="14" t="s">
        <v>31</v>
      </c>
      <c r="AX351" s="14" t="s">
        <v>78</v>
      </c>
      <c r="AY351" s="160" t="s">
        <v>119</v>
      </c>
    </row>
    <row r="352" spans="2:65" s="1" customFormat="1" ht="16.5" customHeight="1">
      <c r="B352" s="127"/>
      <c r="C352" s="128" t="s">
        <v>722</v>
      </c>
      <c r="D352" s="128" t="s">
        <v>121</v>
      </c>
      <c r="E352" s="129" t="s">
        <v>723</v>
      </c>
      <c r="F352" s="130" t="s">
        <v>724</v>
      </c>
      <c r="G352" s="131" t="s">
        <v>145</v>
      </c>
      <c r="H352" s="132">
        <v>11.5</v>
      </c>
      <c r="I352" s="133">
        <v>600</v>
      </c>
      <c r="J352" s="134">
        <f>ROUND(I352*H352,2)</f>
        <v>6900</v>
      </c>
      <c r="K352" s="130" t="s">
        <v>136</v>
      </c>
      <c r="L352" s="32"/>
      <c r="M352" s="135" t="s">
        <v>3</v>
      </c>
      <c r="N352" s="136" t="s">
        <v>41</v>
      </c>
      <c r="P352" s="137">
        <f>O352*H352</f>
        <v>0</v>
      </c>
      <c r="Q352" s="137">
        <v>0</v>
      </c>
      <c r="R352" s="137">
        <f>Q352*H352</f>
        <v>0</v>
      </c>
      <c r="S352" s="137">
        <v>0</v>
      </c>
      <c r="T352" s="138">
        <f>S352*H352</f>
        <v>0</v>
      </c>
      <c r="AR352" s="139" t="s">
        <v>126</v>
      </c>
      <c r="AT352" s="139" t="s">
        <v>121</v>
      </c>
      <c r="AU352" s="139" t="s">
        <v>80</v>
      </c>
      <c r="AY352" s="17" t="s">
        <v>119</v>
      </c>
      <c r="BE352" s="140">
        <f>IF(N352="základní",J352,0)</f>
        <v>6900</v>
      </c>
      <c r="BF352" s="140">
        <f>IF(N352="snížená",J352,0)</f>
        <v>0</v>
      </c>
      <c r="BG352" s="140">
        <f>IF(N352="zákl. přenesená",J352,0)</f>
        <v>0</v>
      </c>
      <c r="BH352" s="140">
        <f>IF(N352="sníž. přenesená",J352,0)</f>
        <v>0</v>
      </c>
      <c r="BI352" s="140">
        <f>IF(N352="nulová",J352,0)</f>
        <v>0</v>
      </c>
      <c r="BJ352" s="17" t="s">
        <v>78</v>
      </c>
      <c r="BK352" s="140">
        <f>ROUND(I352*H352,2)</f>
        <v>6900</v>
      </c>
      <c r="BL352" s="17" t="s">
        <v>126</v>
      </c>
      <c r="BM352" s="139" t="s">
        <v>725</v>
      </c>
    </row>
    <row r="353" spans="2:65" s="12" customFormat="1">
      <c r="B353" s="145"/>
      <c r="D353" s="146" t="s">
        <v>130</v>
      </c>
      <c r="E353" s="147" t="s">
        <v>3</v>
      </c>
      <c r="F353" s="148" t="s">
        <v>131</v>
      </c>
      <c r="H353" s="147" t="s">
        <v>3</v>
      </c>
      <c r="I353" s="149"/>
      <c r="L353" s="145"/>
      <c r="M353" s="150"/>
      <c r="T353" s="151"/>
      <c r="AT353" s="147" t="s">
        <v>130</v>
      </c>
      <c r="AU353" s="147" t="s">
        <v>80</v>
      </c>
      <c r="AV353" s="12" t="s">
        <v>78</v>
      </c>
      <c r="AW353" s="12" t="s">
        <v>31</v>
      </c>
      <c r="AX353" s="12" t="s">
        <v>70</v>
      </c>
      <c r="AY353" s="147" t="s">
        <v>119</v>
      </c>
    </row>
    <row r="354" spans="2:65" s="13" customFormat="1">
      <c r="B354" s="152"/>
      <c r="D354" s="146" t="s">
        <v>130</v>
      </c>
      <c r="E354" s="153" t="s">
        <v>3</v>
      </c>
      <c r="F354" s="154" t="s">
        <v>726</v>
      </c>
      <c r="H354" s="155">
        <v>11.5</v>
      </c>
      <c r="I354" s="156"/>
      <c r="L354" s="152"/>
      <c r="M354" s="157"/>
      <c r="T354" s="158"/>
      <c r="AT354" s="153" t="s">
        <v>130</v>
      </c>
      <c r="AU354" s="153" t="s">
        <v>80</v>
      </c>
      <c r="AV354" s="13" t="s">
        <v>80</v>
      </c>
      <c r="AW354" s="13" t="s">
        <v>31</v>
      </c>
      <c r="AX354" s="13" t="s">
        <v>70</v>
      </c>
      <c r="AY354" s="153" t="s">
        <v>119</v>
      </c>
    </row>
    <row r="355" spans="2:65" s="14" customFormat="1">
      <c r="B355" s="159"/>
      <c r="D355" s="146" t="s">
        <v>130</v>
      </c>
      <c r="E355" s="160" t="s">
        <v>3</v>
      </c>
      <c r="F355" s="161" t="s">
        <v>132</v>
      </c>
      <c r="H355" s="162">
        <v>11.5</v>
      </c>
      <c r="I355" s="163"/>
      <c r="L355" s="159"/>
      <c r="M355" s="164"/>
      <c r="T355" s="165"/>
      <c r="AT355" s="160" t="s">
        <v>130</v>
      </c>
      <c r="AU355" s="160" t="s">
        <v>80</v>
      </c>
      <c r="AV355" s="14" t="s">
        <v>126</v>
      </c>
      <c r="AW355" s="14" t="s">
        <v>31</v>
      </c>
      <c r="AX355" s="14" t="s">
        <v>78</v>
      </c>
      <c r="AY355" s="160" t="s">
        <v>119</v>
      </c>
    </row>
    <row r="356" spans="2:65" s="1" customFormat="1" ht="21.75" customHeight="1">
      <c r="B356" s="127"/>
      <c r="C356" s="128" t="s">
        <v>727</v>
      </c>
      <c r="D356" s="128" t="s">
        <v>121</v>
      </c>
      <c r="E356" s="129" t="s">
        <v>728</v>
      </c>
      <c r="F356" s="130" t="s">
        <v>729</v>
      </c>
      <c r="G356" s="131" t="s">
        <v>145</v>
      </c>
      <c r="H356" s="132">
        <v>17</v>
      </c>
      <c r="I356" s="133">
        <v>600</v>
      </c>
      <c r="J356" s="134">
        <f>ROUND(I356*H356,2)</f>
        <v>10200</v>
      </c>
      <c r="K356" s="130" t="s">
        <v>136</v>
      </c>
      <c r="L356" s="32"/>
      <c r="M356" s="135" t="s">
        <v>3</v>
      </c>
      <c r="N356" s="136" t="s">
        <v>41</v>
      </c>
      <c r="P356" s="137">
        <f>O356*H356</f>
        <v>0</v>
      </c>
      <c r="Q356" s="137">
        <v>0</v>
      </c>
      <c r="R356" s="137">
        <f>Q356*H356</f>
        <v>0</v>
      </c>
      <c r="S356" s="137">
        <v>0</v>
      </c>
      <c r="T356" s="138">
        <f>S356*H356</f>
        <v>0</v>
      </c>
      <c r="AR356" s="139" t="s">
        <v>126</v>
      </c>
      <c r="AT356" s="139" t="s">
        <v>121</v>
      </c>
      <c r="AU356" s="139" t="s">
        <v>80</v>
      </c>
      <c r="AY356" s="17" t="s">
        <v>119</v>
      </c>
      <c r="BE356" s="140">
        <f>IF(N356="základní",J356,0)</f>
        <v>10200</v>
      </c>
      <c r="BF356" s="140">
        <f>IF(N356="snížená",J356,0)</f>
        <v>0</v>
      </c>
      <c r="BG356" s="140">
        <f>IF(N356="zákl. přenesená",J356,0)</f>
        <v>0</v>
      </c>
      <c r="BH356" s="140">
        <f>IF(N356="sníž. přenesená",J356,0)</f>
        <v>0</v>
      </c>
      <c r="BI356" s="140">
        <f>IF(N356="nulová",J356,0)</f>
        <v>0</v>
      </c>
      <c r="BJ356" s="17" t="s">
        <v>78</v>
      </c>
      <c r="BK356" s="140">
        <f>ROUND(I356*H356,2)</f>
        <v>10200</v>
      </c>
      <c r="BL356" s="17" t="s">
        <v>126</v>
      </c>
      <c r="BM356" s="139" t="s">
        <v>730</v>
      </c>
    </row>
    <row r="357" spans="2:65" s="12" customFormat="1">
      <c r="B357" s="145"/>
      <c r="D357" s="146" t="s">
        <v>130</v>
      </c>
      <c r="E357" s="147" t="s">
        <v>3</v>
      </c>
      <c r="F357" s="148" t="s">
        <v>131</v>
      </c>
      <c r="H357" s="147" t="s">
        <v>3</v>
      </c>
      <c r="I357" s="149"/>
      <c r="L357" s="145"/>
      <c r="M357" s="150"/>
      <c r="T357" s="151"/>
      <c r="AT357" s="147" t="s">
        <v>130</v>
      </c>
      <c r="AU357" s="147" t="s">
        <v>80</v>
      </c>
      <c r="AV357" s="12" t="s">
        <v>78</v>
      </c>
      <c r="AW357" s="12" t="s">
        <v>31</v>
      </c>
      <c r="AX357" s="12" t="s">
        <v>70</v>
      </c>
      <c r="AY357" s="147" t="s">
        <v>119</v>
      </c>
    </row>
    <row r="358" spans="2:65" s="13" customFormat="1">
      <c r="B358" s="152"/>
      <c r="D358" s="146" t="s">
        <v>130</v>
      </c>
      <c r="E358" s="153" t="s">
        <v>3</v>
      </c>
      <c r="F358" s="154" t="s">
        <v>731</v>
      </c>
      <c r="H358" s="155">
        <v>17</v>
      </c>
      <c r="I358" s="156"/>
      <c r="L358" s="152"/>
      <c r="M358" s="157"/>
      <c r="T358" s="158"/>
      <c r="AT358" s="153" t="s">
        <v>130</v>
      </c>
      <c r="AU358" s="153" t="s">
        <v>80</v>
      </c>
      <c r="AV358" s="13" t="s">
        <v>80</v>
      </c>
      <c r="AW358" s="13" t="s">
        <v>31</v>
      </c>
      <c r="AX358" s="13" t="s">
        <v>70</v>
      </c>
      <c r="AY358" s="153" t="s">
        <v>119</v>
      </c>
    </row>
    <row r="359" spans="2:65" s="14" customFormat="1">
      <c r="B359" s="159"/>
      <c r="D359" s="146" t="s">
        <v>130</v>
      </c>
      <c r="E359" s="160" t="s">
        <v>3</v>
      </c>
      <c r="F359" s="161" t="s">
        <v>132</v>
      </c>
      <c r="H359" s="162">
        <v>17</v>
      </c>
      <c r="I359" s="163"/>
      <c r="L359" s="159"/>
      <c r="M359" s="164"/>
      <c r="T359" s="165"/>
      <c r="AT359" s="160" t="s">
        <v>130</v>
      </c>
      <c r="AU359" s="160" t="s">
        <v>80</v>
      </c>
      <c r="AV359" s="14" t="s">
        <v>126</v>
      </c>
      <c r="AW359" s="14" t="s">
        <v>31</v>
      </c>
      <c r="AX359" s="14" t="s">
        <v>78</v>
      </c>
      <c r="AY359" s="160" t="s">
        <v>119</v>
      </c>
    </row>
    <row r="360" spans="2:65" s="1" customFormat="1" ht="16.5" customHeight="1">
      <c r="B360" s="127"/>
      <c r="C360" s="128" t="s">
        <v>732</v>
      </c>
      <c r="D360" s="128" t="s">
        <v>121</v>
      </c>
      <c r="E360" s="129" t="s">
        <v>733</v>
      </c>
      <c r="F360" s="130" t="s">
        <v>734</v>
      </c>
      <c r="G360" s="131" t="s">
        <v>145</v>
      </c>
      <c r="H360" s="132">
        <v>17.5</v>
      </c>
      <c r="I360" s="133">
        <v>1500</v>
      </c>
      <c r="J360" s="134">
        <f>ROUND(I360*H360,2)</f>
        <v>26250</v>
      </c>
      <c r="K360" s="130" t="s">
        <v>136</v>
      </c>
      <c r="L360" s="32"/>
      <c r="M360" s="135" t="s">
        <v>3</v>
      </c>
      <c r="N360" s="136" t="s">
        <v>41</v>
      </c>
      <c r="P360" s="137">
        <f>O360*H360</f>
        <v>0</v>
      </c>
      <c r="Q360" s="137">
        <v>0</v>
      </c>
      <c r="R360" s="137">
        <f>Q360*H360</f>
        <v>0</v>
      </c>
      <c r="S360" s="137">
        <v>0</v>
      </c>
      <c r="T360" s="138">
        <f>S360*H360</f>
        <v>0</v>
      </c>
      <c r="AR360" s="139" t="s">
        <v>126</v>
      </c>
      <c r="AT360" s="139" t="s">
        <v>121</v>
      </c>
      <c r="AU360" s="139" t="s">
        <v>80</v>
      </c>
      <c r="AY360" s="17" t="s">
        <v>119</v>
      </c>
      <c r="BE360" s="140">
        <f>IF(N360="základní",J360,0)</f>
        <v>26250</v>
      </c>
      <c r="BF360" s="140">
        <f>IF(N360="snížená",J360,0)</f>
        <v>0</v>
      </c>
      <c r="BG360" s="140">
        <f>IF(N360="zákl. přenesená",J360,0)</f>
        <v>0</v>
      </c>
      <c r="BH360" s="140">
        <f>IF(N360="sníž. přenesená",J360,0)</f>
        <v>0</v>
      </c>
      <c r="BI360" s="140">
        <f>IF(N360="nulová",J360,0)</f>
        <v>0</v>
      </c>
      <c r="BJ360" s="17" t="s">
        <v>78</v>
      </c>
      <c r="BK360" s="140">
        <f>ROUND(I360*H360,2)</f>
        <v>26250</v>
      </c>
      <c r="BL360" s="17" t="s">
        <v>126</v>
      </c>
      <c r="BM360" s="139" t="s">
        <v>735</v>
      </c>
    </row>
    <row r="361" spans="2:65" s="12" customFormat="1">
      <c r="B361" s="145"/>
      <c r="D361" s="146" t="s">
        <v>130</v>
      </c>
      <c r="E361" s="147" t="s">
        <v>3</v>
      </c>
      <c r="F361" s="148" t="s">
        <v>736</v>
      </c>
      <c r="H361" s="147" t="s">
        <v>3</v>
      </c>
      <c r="I361" s="149"/>
      <c r="L361" s="145"/>
      <c r="M361" s="150"/>
      <c r="T361" s="151"/>
      <c r="AT361" s="147" t="s">
        <v>130</v>
      </c>
      <c r="AU361" s="147" t="s">
        <v>80</v>
      </c>
      <c r="AV361" s="12" t="s">
        <v>78</v>
      </c>
      <c r="AW361" s="12" t="s">
        <v>31</v>
      </c>
      <c r="AX361" s="12" t="s">
        <v>70</v>
      </c>
      <c r="AY361" s="147" t="s">
        <v>119</v>
      </c>
    </row>
    <row r="362" spans="2:65" s="13" customFormat="1">
      <c r="B362" s="152"/>
      <c r="D362" s="146" t="s">
        <v>130</v>
      </c>
      <c r="E362" s="153" t="s">
        <v>3</v>
      </c>
      <c r="F362" s="154" t="s">
        <v>737</v>
      </c>
      <c r="H362" s="155">
        <v>17.5</v>
      </c>
      <c r="I362" s="156"/>
      <c r="L362" s="152"/>
      <c r="M362" s="157"/>
      <c r="T362" s="158"/>
      <c r="AT362" s="153" t="s">
        <v>130</v>
      </c>
      <c r="AU362" s="153" t="s">
        <v>80</v>
      </c>
      <c r="AV362" s="13" t="s">
        <v>80</v>
      </c>
      <c r="AW362" s="13" t="s">
        <v>31</v>
      </c>
      <c r="AX362" s="13" t="s">
        <v>70</v>
      </c>
      <c r="AY362" s="153" t="s">
        <v>119</v>
      </c>
    </row>
    <row r="363" spans="2:65" s="14" customFormat="1">
      <c r="B363" s="159"/>
      <c r="D363" s="146" t="s">
        <v>130</v>
      </c>
      <c r="E363" s="160" t="s">
        <v>3</v>
      </c>
      <c r="F363" s="161" t="s">
        <v>132</v>
      </c>
      <c r="H363" s="162">
        <v>17.5</v>
      </c>
      <c r="I363" s="163"/>
      <c r="L363" s="159"/>
      <c r="M363" s="164"/>
      <c r="T363" s="165"/>
      <c r="AT363" s="160" t="s">
        <v>130</v>
      </c>
      <c r="AU363" s="160" t="s">
        <v>80</v>
      </c>
      <c r="AV363" s="14" t="s">
        <v>126</v>
      </c>
      <c r="AW363" s="14" t="s">
        <v>31</v>
      </c>
      <c r="AX363" s="14" t="s">
        <v>78</v>
      </c>
      <c r="AY363" s="160" t="s">
        <v>119</v>
      </c>
    </row>
    <row r="364" spans="2:65" s="11" customFormat="1" ht="22.75" customHeight="1">
      <c r="B364" s="115"/>
      <c r="D364" s="116" t="s">
        <v>69</v>
      </c>
      <c r="E364" s="125" t="s">
        <v>366</v>
      </c>
      <c r="F364" s="125" t="s">
        <v>367</v>
      </c>
      <c r="I364" s="118"/>
      <c r="J364" s="126">
        <f>BK364</f>
        <v>48981.68</v>
      </c>
      <c r="L364" s="115"/>
      <c r="M364" s="120"/>
      <c r="P364" s="121">
        <f>SUM(P365:P393)</f>
        <v>0</v>
      </c>
      <c r="R364" s="121">
        <f>SUM(R365:R393)</f>
        <v>0</v>
      </c>
      <c r="T364" s="122">
        <f>SUM(T365:T393)</f>
        <v>0</v>
      </c>
      <c r="AR364" s="116" t="s">
        <v>78</v>
      </c>
      <c r="AT364" s="123" t="s">
        <v>69</v>
      </c>
      <c r="AU364" s="123" t="s">
        <v>78</v>
      </c>
      <c r="AY364" s="116" t="s">
        <v>119</v>
      </c>
      <c r="BK364" s="124">
        <f>SUM(BK365:BK393)</f>
        <v>48981.68</v>
      </c>
    </row>
    <row r="365" spans="2:65" s="1" customFormat="1" ht="44.25" customHeight="1">
      <c r="B365" s="127"/>
      <c r="C365" s="128" t="s">
        <v>738</v>
      </c>
      <c r="D365" s="128" t="s">
        <v>121</v>
      </c>
      <c r="E365" s="129" t="s">
        <v>739</v>
      </c>
      <c r="F365" s="130" t="s">
        <v>740</v>
      </c>
      <c r="G365" s="131" t="s">
        <v>261</v>
      </c>
      <c r="H365" s="132">
        <v>170.80600000000001</v>
      </c>
      <c r="I365" s="133">
        <v>110</v>
      </c>
      <c r="J365" s="134">
        <f>ROUND(I365*H365,2)</f>
        <v>18788.66</v>
      </c>
      <c r="K365" s="130" t="s">
        <v>125</v>
      </c>
      <c r="L365" s="32"/>
      <c r="M365" s="135" t="s">
        <v>3</v>
      </c>
      <c r="N365" s="136" t="s">
        <v>41</v>
      </c>
      <c r="P365" s="137">
        <f>O365*H365</f>
        <v>0</v>
      </c>
      <c r="Q365" s="137">
        <v>0</v>
      </c>
      <c r="R365" s="137">
        <f>Q365*H365</f>
        <v>0</v>
      </c>
      <c r="S365" s="137">
        <v>0</v>
      </c>
      <c r="T365" s="138">
        <f>S365*H365</f>
        <v>0</v>
      </c>
      <c r="AR365" s="139" t="s">
        <v>126</v>
      </c>
      <c r="AT365" s="139" t="s">
        <v>121</v>
      </c>
      <c r="AU365" s="139" t="s">
        <v>80</v>
      </c>
      <c r="AY365" s="17" t="s">
        <v>119</v>
      </c>
      <c r="BE365" s="140">
        <f>IF(N365="základní",J365,0)</f>
        <v>18788.66</v>
      </c>
      <c r="BF365" s="140">
        <f>IF(N365="snížená",J365,0)</f>
        <v>0</v>
      </c>
      <c r="BG365" s="140">
        <f>IF(N365="zákl. přenesená",J365,0)</f>
        <v>0</v>
      </c>
      <c r="BH365" s="140">
        <f>IF(N365="sníž. přenesená",J365,0)</f>
        <v>0</v>
      </c>
      <c r="BI365" s="140">
        <f>IF(N365="nulová",J365,0)</f>
        <v>0</v>
      </c>
      <c r="BJ365" s="17" t="s">
        <v>78</v>
      </c>
      <c r="BK365" s="140">
        <f>ROUND(I365*H365,2)</f>
        <v>18788.66</v>
      </c>
      <c r="BL365" s="17" t="s">
        <v>126</v>
      </c>
      <c r="BM365" s="139" t="s">
        <v>741</v>
      </c>
    </row>
    <row r="366" spans="2:65" s="1" customFormat="1">
      <c r="B366" s="32"/>
      <c r="D366" s="141" t="s">
        <v>128</v>
      </c>
      <c r="F366" s="142" t="s">
        <v>742</v>
      </c>
      <c r="I366" s="143"/>
      <c r="L366" s="32"/>
      <c r="M366" s="144"/>
      <c r="T366" s="53"/>
      <c r="AT366" s="17" t="s">
        <v>128</v>
      </c>
      <c r="AU366" s="17" t="s">
        <v>80</v>
      </c>
    </row>
    <row r="367" spans="2:65" s="12" customFormat="1">
      <c r="B367" s="145"/>
      <c r="D367" s="146" t="s">
        <v>130</v>
      </c>
      <c r="E367" s="147" t="s">
        <v>3</v>
      </c>
      <c r="F367" s="148" t="s">
        <v>377</v>
      </c>
      <c r="H367" s="147" t="s">
        <v>3</v>
      </c>
      <c r="I367" s="149"/>
      <c r="L367" s="145"/>
      <c r="M367" s="150"/>
      <c r="T367" s="151"/>
      <c r="AT367" s="147" t="s">
        <v>130</v>
      </c>
      <c r="AU367" s="147" t="s">
        <v>80</v>
      </c>
      <c r="AV367" s="12" t="s">
        <v>78</v>
      </c>
      <c r="AW367" s="12" t="s">
        <v>31</v>
      </c>
      <c r="AX367" s="12" t="s">
        <v>70</v>
      </c>
      <c r="AY367" s="147" t="s">
        <v>119</v>
      </c>
    </row>
    <row r="368" spans="2:65" s="13" customFormat="1">
      <c r="B368" s="152"/>
      <c r="D368" s="146" t="s">
        <v>130</v>
      </c>
      <c r="E368" s="153" t="s">
        <v>3</v>
      </c>
      <c r="F368" s="154" t="s">
        <v>378</v>
      </c>
      <c r="H368" s="155">
        <v>30.72</v>
      </c>
      <c r="I368" s="156"/>
      <c r="L368" s="152"/>
      <c r="M368" s="157"/>
      <c r="T368" s="158"/>
      <c r="AT368" s="153" t="s">
        <v>130</v>
      </c>
      <c r="AU368" s="153" t="s">
        <v>80</v>
      </c>
      <c r="AV368" s="13" t="s">
        <v>80</v>
      </c>
      <c r="AW368" s="13" t="s">
        <v>31</v>
      </c>
      <c r="AX368" s="13" t="s">
        <v>70</v>
      </c>
      <c r="AY368" s="153" t="s">
        <v>119</v>
      </c>
    </row>
    <row r="369" spans="2:65" s="13" customFormat="1">
      <c r="B369" s="152"/>
      <c r="D369" s="146" t="s">
        <v>130</v>
      </c>
      <c r="E369" s="153" t="s">
        <v>3</v>
      </c>
      <c r="F369" s="154" t="s">
        <v>379</v>
      </c>
      <c r="H369" s="155">
        <v>15.75</v>
      </c>
      <c r="I369" s="156"/>
      <c r="L369" s="152"/>
      <c r="M369" s="157"/>
      <c r="T369" s="158"/>
      <c r="AT369" s="153" t="s">
        <v>130</v>
      </c>
      <c r="AU369" s="153" t="s">
        <v>80</v>
      </c>
      <c r="AV369" s="13" t="s">
        <v>80</v>
      </c>
      <c r="AW369" s="13" t="s">
        <v>31</v>
      </c>
      <c r="AX369" s="13" t="s">
        <v>70</v>
      </c>
      <c r="AY369" s="153" t="s">
        <v>119</v>
      </c>
    </row>
    <row r="370" spans="2:65" s="13" customFormat="1">
      <c r="B370" s="152"/>
      <c r="D370" s="146" t="s">
        <v>130</v>
      </c>
      <c r="E370" s="153" t="s">
        <v>3</v>
      </c>
      <c r="F370" s="154" t="s">
        <v>380</v>
      </c>
      <c r="H370" s="155">
        <v>3.0209999999999999</v>
      </c>
      <c r="I370" s="156"/>
      <c r="L370" s="152"/>
      <c r="M370" s="157"/>
      <c r="T370" s="158"/>
      <c r="AT370" s="153" t="s">
        <v>130</v>
      </c>
      <c r="AU370" s="153" t="s">
        <v>80</v>
      </c>
      <c r="AV370" s="13" t="s">
        <v>80</v>
      </c>
      <c r="AW370" s="13" t="s">
        <v>31</v>
      </c>
      <c r="AX370" s="13" t="s">
        <v>70</v>
      </c>
      <c r="AY370" s="153" t="s">
        <v>119</v>
      </c>
    </row>
    <row r="371" spans="2:65" s="13" customFormat="1">
      <c r="B371" s="152"/>
      <c r="D371" s="146" t="s">
        <v>130</v>
      </c>
      <c r="E371" s="153" t="s">
        <v>3</v>
      </c>
      <c r="F371" s="154" t="s">
        <v>381</v>
      </c>
      <c r="H371" s="155">
        <v>5.5650000000000004</v>
      </c>
      <c r="I371" s="156"/>
      <c r="L371" s="152"/>
      <c r="M371" s="157"/>
      <c r="T371" s="158"/>
      <c r="AT371" s="153" t="s">
        <v>130</v>
      </c>
      <c r="AU371" s="153" t="s">
        <v>80</v>
      </c>
      <c r="AV371" s="13" t="s">
        <v>80</v>
      </c>
      <c r="AW371" s="13" t="s">
        <v>31</v>
      </c>
      <c r="AX371" s="13" t="s">
        <v>70</v>
      </c>
      <c r="AY371" s="153" t="s">
        <v>119</v>
      </c>
    </row>
    <row r="372" spans="2:65" s="13" customFormat="1">
      <c r="B372" s="152"/>
      <c r="D372" s="146" t="s">
        <v>130</v>
      </c>
      <c r="E372" s="153" t="s">
        <v>3</v>
      </c>
      <c r="F372" s="154" t="s">
        <v>382</v>
      </c>
      <c r="H372" s="155">
        <v>10.4</v>
      </c>
      <c r="I372" s="156"/>
      <c r="L372" s="152"/>
      <c r="M372" s="157"/>
      <c r="T372" s="158"/>
      <c r="AT372" s="153" t="s">
        <v>130</v>
      </c>
      <c r="AU372" s="153" t="s">
        <v>80</v>
      </c>
      <c r="AV372" s="13" t="s">
        <v>80</v>
      </c>
      <c r="AW372" s="13" t="s">
        <v>31</v>
      </c>
      <c r="AX372" s="13" t="s">
        <v>70</v>
      </c>
      <c r="AY372" s="153" t="s">
        <v>119</v>
      </c>
    </row>
    <row r="373" spans="2:65" s="13" customFormat="1">
      <c r="B373" s="152"/>
      <c r="D373" s="146" t="s">
        <v>130</v>
      </c>
      <c r="E373" s="153" t="s">
        <v>3</v>
      </c>
      <c r="F373" s="154" t="s">
        <v>383</v>
      </c>
      <c r="H373" s="155">
        <v>93.1</v>
      </c>
      <c r="I373" s="156"/>
      <c r="L373" s="152"/>
      <c r="M373" s="157"/>
      <c r="T373" s="158"/>
      <c r="AT373" s="153" t="s">
        <v>130</v>
      </c>
      <c r="AU373" s="153" t="s">
        <v>80</v>
      </c>
      <c r="AV373" s="13" t="s">
        <v>80</v>
      </c>
      <c r="AW373" s="13" t="s">
        <v>31</v>
      </c>
      <c r="AX373" s="13" t="s">
        <v>70</v>
      </c>
      <c r="AY373" s="153" t="s">
        <v>119</v>
      </c>
    </row>
    <row r="374" spans="2:65" s="13" customFormat="1">
      <c r="B374" s="152"/>
      <c r="D374" s="146" t="s">
        <v>130</v>
      </c>
      <c r="E374" s="153" t="s">
        <v>3</v>
      </c>
      <c r="F374" s="154" t="s">
        <v>384</v>
      </c>
      <c r="H374" s="155">
        <v>12.25</v>
      </c>
      <c r="I374" s="156"/>
      <c r="L374" s="152"/>
      <c r="M374" s="157"/>
      <c r="T374" s="158"/>
      <c r="AT374" s="153" t="s">
        <v>130</v>
      </c>
      <c r="AU374" s="153" t="s">
        <v>80</v>
      </c>
      <c r="AV374" s="13" t="s">
        <v>80</v>
      </c>
      <c r="AW374" s="13" t="s">
        <v>31</v>
      </c>
      <c r="AX374" s="13" t="s">
        <v>70</v>
      </c>
      <c r="AY374" s="153" t="s">
        <v>119</v>
      </c>
    </row>
    <row r="375" spans="2:65" s="14" customFormat="1">
      <c r="B375" s="159"/>
      <c r="D375" s="146" t="s">
        <v>130</v>
      </c>
      <c r="E375" s="160" t="s">
        <v>3</v>
      </c>
      <c r="F375" s="161" t="s">
        <v>132</v>
      </c>
      <c r="H375" s="162">
        <v>170.80600000000001</v>
      </c>
      <c r="I375" s="163"/>
      <c r="L375" s="159"/>
      <c r="M375" s="164"/>
      <c r="T375" s="165"/>
      <c r="AT375" s="160" t="s">
        <v>130</v>
      </c>
      <c r="AU375" s="160" t="s">
        <v>80</v>
      </c>
      <c r="AV375" s="14" t="s">
        <v>126</v>
      </c>
      <c r="AW375" s="14" t="s">
        <v>31</v>
      </c>
      <c r="AX375" s="14" t="s">
        <v>78</v>
      </c>
      <c r="AY375" s="160" t="s">
        <v>119</v>
      </c>
    </row>
    <row r="376" spans="2:65" s="1" customFormat="1" ht="44.25" customHeight="1">
      <c r="B376" s="127"/>
      <c r="C376" s="128" t="s">
        <v>743</v>
      </c>
      <c r="D376" s="128" t="s">
        <v>121</v>
      </c>
      <c r="E376" s="129" t="s">
        <v>744</v>
      </c>
      <c r="F376" s="130" t="s">
        <v>745</v>
      </c>
      <c r="G376" s="131" t="s">
        <v>261</v>
      </c>
      <c r="H376" s="132">
        <v>50.975999999999999</v>
      </c>
      <c r="I376" s="133">
        <v>165</v>
      </c>
      <c r="J376" s="134">
        <f>ROUND(I376*H376,2)</f>
        <v>8411.0400000000009</v>
      </c>
      <c r="K376" s="130" t="s">
        <v>125</v>
      </c>
      <c r="L376" s="32"/>
      <c r="M376" s="135" t="s">
        <v>3</v>
      </c>
      <c r="N376" s="136" t="s">
        <v>41</v>
      </c>
      <c r="P376" s="137">
        <f>O376*H376</f>
        <v>0</v>
      </c>
      <c r="Q376" s="137">
        <v>0</v>
      </c>
      <c r="R376" s="137">
        <f>Q376*H376</f>
        <v>0</v>
      </c>
      <c r="S376" s="137">
        <v>0</v>
      </c>
      <c r="T376" s="138">
        <f>S376*H376</f>
        <v>0</v>
      </c>
      <c r="AR376" s="139" t="s">
        <v>126</v>
      </c>
      <c r="AT376" s="139" t="s">
        <v>121</v>
      </c>
      <c r="AU376" s="139" t="s">
        <v>80</v>
      </c>
      <c r="AY376" s="17" t="s">
        <v>119</v>
      </c>
      <c r="BE376" s="140">
        <f>IF(N376="základní",J376,0)</f>
        <v>8411.0400000000009</v>
      </c>
      <c r="BF376" s="140">
        <f>IF(N376="snížená",J376,0)</f>
        <v>0</v>
      </c>
      <c r="BG376" s="140">
        <f>IF(N376="zákl. přenesená",J376,0)</f>
        <v>0</v>
      </c>
      <c r="BH376" s="140">
        <f>IF(N376="sníž. přenesená",J376,0)</f>
        <v>0</v>
      </c>
      <c r="BI376" s="140">
        <f>IF(N376="nulová",J376,0)</f>
        <v>0</v>
      </c>
      <c r="BJ376" s="17" t="s">
        <v>78</v>
      </c>
      <c r="BK376" s="140">
        <f>ROUND(I376*H376,2)</f>
        <v>8411.0400000000009</v>
      </c>
      <c r="BL376" s="17" t="s">
        <v>126</v>
      </c>
      <c r="BM376" s="139" t="s">
        <v>746</v>
      </c>
    </row>
    <row r="377" spans="2:65" s="1" customFormat="1">
      <c r="B377" s="32"/>
      <c r="D377" s="141" t="s">
        <v>128</v>
      </c>
      <c r="F377" s="142" t="s">
        <v>747</v>
      </c>
      <c r="I377" s="143"/>
      <c r="L377" s="32"/>
      <c r="M377" s="144"/>
      <c r="T377" s="53"/>
      <c r="AT377" s="17" t="s">
        <v>128</v>
      </c>
      <c r="AU377" s="17" t="s">
        <v>80</v>
      </c>
    </row>
    <row r="378" spans="2:65" s="12" customFormat="1">
      <c r="B378" s="145"/>
      <c r="D378" s="146" t="s">
        <v>130</v>
      </c>
      <c r="E378" s="147" t="s">
        <v>3</v>
      </c>
      <c r="F378" s="148" t="s">
        <v>373</v>
      </c>
      <c r="H378" s="147" t="s">
        <v>3</v>
      </c>
      <c r="I378" s="149"/>
      <c r="L378" s="145"/>
      <c r="M378" s="150"/>
      <c r="T378" s="151"/>
      <c r="AT378" s="147" t="s">
        <v>130</v>
      </c>
      <c r="AU378" s="147" t="s">
        <v>80</v>
      </c>
      <c r="AV378" s="12" t="s">
        <v>78</v>
      </c>
      <c r="AW378" s="12" t="s">
        <v>31</v>
      </c>
      <c r="AX378" s="12" t="s">
        <v>70</v>
      </c>
      <c r="AY378" s="147" t="s">
        <v>119</v>
      </c>
    </row>
    <row r="379" spans="2:65" s="13" customFormat="1">
      <c r="B379" s="152"/>
      <c r="D379" s="146" t="s">
        <v>130</v>
      </c>
      <c r="E379" s="153" t="s">
        <v>3</v>
      </c>
      <c r="F379" s="154" t="s">
        <v>374</v>
      </c>
      <c r="H379" s="155">
        <v>9.2159999999999993</v>
      </c>
      <c r="I379" s="156"/>
      <c r="L379" s="152"/>
      <c r="M379" s="157"/>
      <c r="T379" s="158"/>
      <c r="AT379" s="153" t="s">
        <v>130</v>
      </c>
      <c r="AU379" s="153" t="s">
        <v>80</v>
      </c>
      <c r="AV379" s="13" t="s">
        <v>80</v>
      </c>
      <c r="AW379" s="13" t="s">
        <v>31</v>
      </c>
      <c r="AX379" s="13" t="s">
        <v>70</v>
      </c>
      <c r="AY379" s="153" t="s">
        <v>119</v>
      </c>
    </row>
    <row r="380" spans="2:65" s="13" customFormat="1">
      <c r="B380" s="152"/>
      <c r="D380" s="146" t="s">
        <v>130</v>
      </c>
      <c r="E380" s="153" t="s">
        <v>3</v>
      </c>
      <c r="F380" s="154" t="s">
        <v>375</v>
      </c>
      <c r="H380" s="155">
        <v>39.6</v>
      </c>
      <c r="I380" s="156"/>
      <c r="L380" s="152"/>
      <c r="M380" s="157"/>
      <c r="T380" s="158"/>
      <c r="AT380" s="153" t="s">
        <v>130</v>
      </c>
      <c r="AU380" s="153" t="s">
        <v>80</v>
      </c>
      <c r="AV380" s="13" t="s">
        <v>80</v>
      </c>
      <c r="AW380" s="13" t="s">
        <v>31</v>
      </c>
      <c r="AX380" s="13" t="s">
        <v>70</v>
      </c>
      <c r="AY380" s="153" t="s">
        <v>119</v>
      </c>
    </row>
    <row r="381" spans="2:65" s="13" customFormat="1">
      <c r="B381" s="152"/>
      <c r="D381" s="146" t="s">
        <v>130</v>
      </c>
      <c r="E381" s="153" t="s">
        <v>3</v>
      </c>
      <c r="F381" s="154" t="s">
        <v>376</v>
      </c>
      <c r="H381" s="155">
        <v>2.16</v>
      </c>
      <c r="I381" s="156"/>
      <c r="L381" s="152"/>
      <c r="M381" s="157"/>
      <c r="T381" s="158"/>
      <c r="AT381" s="153" t="s">
        <v>130</v>
      </c>
      <c r="AU381" s="153" t="s">
        <v>80</v>
      </c>
      <c r="AV381" s="13" t="s">
        <v>80</v>
      </c>
      <c r="AW381" s="13" t="s">
        <v>31</v>
      </c>
      <c r="AX381" s="13" t="s">
        <v>70</v>
      </c>
      <c r="AY381" s="153" t="s">
        <v>119</v>
      </c>
    </row>
    <row r="382" spans="2:65" s="14" customFormat="1">
      <c r="B382" s="159"/>
      <c r="D382" s="146" t="s">
        <v>130</v>
      </c>
      <c r="E382" s="160" t="s">
        <v>3</v>
      </c>
      <c r="F382" s="161" t="s">
        <v>132</v>
      </c>
      <c r="H382" s="162">
        <v>50.975999999999999</v>
      </c>
      <c r="I382" s="163"/>
      <c r="L382" s="159"/>
      <c r="M382" s="164"/>
      <c r="T382" s="165"/>
      <c r="AT382" s="160" t="s">
        <v>130</v>
      </c>
      <c r="AU382" s="160" t="s">
        <v>80</v>
      </c>
      <c r="AV382" s="14" t="s">
        <v>126</v>
      </c>
      <c r="AW382" s="14" t="s">
        <v>31</v>
      </c>
      <c r="AX382" s="14" t="s">
        <v>78</v>
      </c>
      <c r="AY382" s="160" t="s">
        <v>119</v>
      </c>
    </row>
    <row r="383" spans="2:65" s="1" customFormat="1" ht="44.25" customHeight="1">
      <c r="B383" s="127"/>
      <c r="C383" s="128" t="s">
        <v>748</v>
      </c>
      <c r="D383" s="128" t="s">
        <v>121</v>
      </c>
      <c r="E383" s="129" t="s">
        <v>749</v>
      </c>
      <c r="F383" s="130" t="s">
        <v>406</v>
      </c>
      <c r="G383" s="131" t="s">
        <v>261</v>
      </c>
      <c r="H383" s="132">
        <v>172.71</v>
      </c>
      <c r="I383" s="133">
        <v>88</v>
      </c>
      <c r="J383" s="134">
        <f>ROUND(I383*H383,2)</f>
        <v>15198.48</v>
      </c>
      <c r="K383" s="130" t="s">
        <v>125</v>
      </c>
      <c r="L383" s="32"/>
      <c r="M383" s="135" t="s">
        <v>3</v>
      </c>
      <c r="N383" s="136" t="s">
        <v>41</v>
      </c>
      <c r="P383" s="137">
        <f>O383*H383</f>
        <v>0</v>
      </c>
      <c r="Q383" s="137">
        <v>0</v>
      </c>
      <c r="R383" s="137">
        <f>Q383*H383</f>
        <v>0</v>
      </c>
      <c r="S383" s="137">
        <v>0</v>
      </c>
      <c r="T383" s="138">
        <f>S383*H383</f>
        <v>0</v>
      </c>
      <c r="AR383" s="139" t="s">
        <v>126</v>
      </c>
      <c r="AT383" s="139" t="s">
        <v>121</v>
      </c>
      <c r="AU383" s="139" t="s">
        <v>80</v>
      </c>
      <c r="AY383" s="17" t="s">
        <v>119</v>
      </c>
      <c r="BE383" s="140">
        <f>IF(N383="základní",J383,0)</f>
        <v>15198.48</v>
      </c>
      <c r="BF383" s="140">
        <f>IF(N383="snížená",J383,0)</f>
        <v>0</v>
      </c>
      <c r="BG383" s="140">
        <f>IF(N383="zákl. přenesená",J383,0)</f>
        <v>0</v>
      </c>
      <c r="BH383" s="140">
        <f>IF(N383="sníž. přenesená",J383,0)</f>
        <v>0</v>
      </c>
      <c r="BI383" s="140">
        <f>IF(N383="nulová",J383,0)</f>
        <v>0</v>
      </c>
      <c r="BJ383" s="17" t="s">
        <v>78</v>
      </c>
      <c r="BK383" s="140">
        <f>ROUND(I383*H383,2)</f>
        <v>15198.48</v>
      </c>
      <c r="BL383" s="17" t="s">
        <v>126</v>
      </c>
      <c r="BM383" s="139" t="s">
        <v>750</v>
      </c>
    </row>
    <row r="384" spans="2:65" s="1" customFormat="1">
      <c r="B384" s="32"/>
      <c r="D384" s="141" t="s">
        <v>128</v>
      </c>
      <c r="F384" s="142" t="s">
        <v>751</v>
      </c>
      <c r="I384" s="143"/>
      <c r="L384" s="32"/>
      <c r="M384" s="144"/>
      <c r="T384" s="53"/>
      <c r="AT384" s="17" t="s">
        <v>128</v>
      </c>
      <c r="AU384" s="17" t="s">
        <v>80</v>
      </c>
    </row>
    <row r="385" spans="2:65" s="12" customFormat="1">
      <c r="B385" s="145"/>
      <c r="D385" s="146" t="s">
        <v>130</v>
      </c>
      <c r="E385" s="147" t="s">
        <v>3</v>
      </c>
      <c r="F385" s="148" t="s">
        <v>387</v>
      </c>
      <c r="H385" s="147" t="s">
        <v>3</v>
      </c>
      <c r="I385" s="149"/>
      <c r="L385" s="145"/>
      <c r="M385" s="150"/>
      <c r="T385" s="151"/>
      <c r="AT385" s="147" t="s">
        <v>130</v>
      </c>
      <c r="AU385" s="147" t="s">
        <v>80</v>
      </c>
      <c r="AV385" s="12" t="s">
        <v>78</v>
      </c>
      <c r="AW385" s="12" t="s">
        <v>31</v>
      </c>
      <c r="AX385" s="12" t="s">
        <v>70</v>
      </c>
      <c r="AY385" s="147" t="s">
        <v>119</v>
      </c>
    </row>
    <row r="386" spans="2:65" s="13" customFormat="1">
      <c r="B386" s="152"/>
      <c r="D386" s="146" t="s">
        <v>130</v>
      </c>
      <c r="E386" s="153" t="s">
        <v>3</v>
      </c>
      <c r="F386" s="154" t="s">
        <v>388</v>
      </c>
      <c r="H386" s="155">
        <v>66.150000000000006</v>
      </c>
      <c r="I386" s="156"/>
      <c r="L386" s="152"/>
      <c r="M386" s="157"/>
      <c r="T386" s="158"/>
      <c r="AT386" s="153" t="s">
        <v>130</v>
      </c>
      <c r="AU386" s="153" t="s">
        <v>80</v>
      </c>
      <c r="AV386" s="13" t="s">
        <v>80</v>
      </c>
      <c r="AW386" s="13" t="s">
        <v>31</v>
      </c>
      <c r="AX386" s="13" t="s">
        <v>70</v>
      </c>
      <c r="AY386" s="153" t="s">
        <v>119</v>
      </c>
    </row>
    <row r="387" spans="2:65" s="13" customFormat="1">
      <c r="B387" s="152"/>
      <c r="D387" s="146" t="s">
        <v>130</v>
      </c>
      <c r="E387" s="153" t="s">
        <v>3</v>
      </c>
      <c r="F387" s="154" t="s">
        <v>389</v>
      </c>
      <c r="H387" s="155">
        <v>106.56</v>
      </c>
      <c r="I387" s="156"/>
      <c r="L387" s="152"/>
      <c r="M387" s="157"/>
      <c r="T387" s="158"/>
      <c r="AT387" s="153" t="s">
        <v>130</v>
      </c>
      <c r="AU387" s="153" t="s">
        <v>80</v>
      </c>
      <c r="AV387" s="13" t="s">
        <v>80</v>
      </c>
      <c r="AW387" s="13" t="s">
        <v>31</v>
      </c>
      <c r="AX387" s="13" t="s">
        <v>70</v>
      </c>
      <c r="AY387" s="153" t="s">
        <v>119</v>
      </c>
    </row>
    <row r="388" spans="2:65" s="14" customFormat="1">
      <c r="B388" s="159"/>
      <c r="D388" s="146" t="s">
        <v>130</v>
      </c>
      <c r="E388" s="160" t="s">
        <v>3</v>
      </c>
      <c r="F388" s="161" t="s">
        <v>132</v>
      </c>
      <c r="H388" s="162">
        <v>172.71</v>
      </c>
      <c r="I388" s="163"/>
      <c r="L388" s="159"/>
      <c r="M388" s="164"/>
      <c r="T388" s="165"/>
      <c r="AT388" s="160" t="s">
        <v>130</v>
      </c>
      <c r="AU388" s="160" t="s">
        <v>80</v>
      </c>
      <c r="AV388" s="14" t="s">
        <v>126</v>
      </c>
      <c r="AW388" s="14" t="s">
        <v>31</v>
      </c>
      <c r="AX388" s="14" t="s">
        <v>78</v>
      </c>
      <c r="AY388" s="160" t="s">
        <v>119</v>
      </c>
    </row>
    <row r="389" spans="2:65" s="1" customFormat="1" ht="44.25" customHeight="1">
      <c r="B389" s="127"/>
      <c r="C389" s="128" t="s">
        <v>752</v>
      </c>
      <c r="D389" s="128" t="s">
        <v>121</v>
      </c>
      <c r="E389" s="129" t="s">
        <v>753</v>
      </c>
      <c r="F389" s="130" t="s">
        <v>754</v>
      </c>
      <c r="G389" s="131" t="s">
        <v>261</v>
      </c>
      <c r="H389" s="132">
        <v>19.95</v>
      </c>
      <c r="I389" s="133">
        <v>330</v>
      </c>
      <c r="J389" s="134">
        <f>ROUND(I389*H389,2)</f>
        <v>6583.5</v>
      </c>
      <c r="K389" s="130" t="s">
        <v>125</v>
      </c>
      <c r="L389" s="32"/>
      <c r="M389" s="135" t="s">
        <v>3</v>
      </c>
      <c r="N389" s="136" t="s">
        <v>41</v>
      </c>
      <c r="P389" s="137">
        <f>O389*H389</f>
        <v>0</v>
      </c>
      <c r="Q389" s="137">
        <v>0</v>
      </c>
      <c r="R389" s="137">
        <f>Q389*H389</f>
        <v>0</v>
      </c>
      <c r="S389" s="137">
        <v>0</v>
      </c>
      <c r="T389" s="138">
        <f>S389*H389</f>
        <v>0</v>
      </c>
      <c r="AR389" s="139" t="s">
        <v>126</v>
      </c>
      <c r="AT389" s="139" t="s">
        <v>121</v>
      </c>
      <c r="AU389" s="139" t="s">
        <v>80</v>
      </c>
      <c r="AY389" s="17" t="s">
        <v>119</v>
      </c>
      <c r="BE389" s="140">
        <f>IF(N389="základní",J389,0)</f>
        <v>6583.5</v>
      </c>
      <c r="BF389" s="140">
        <f>IF(N389="snížená",J389,0)</f>
        <v>0</v>
      </c>
      <c r="BG389" s="140">
        <f>IF(N389="zákl. přenesená",J389,0)</f>
        <v>0</v>
      </c>
      <c r="BH389" s="140">
        <f>IF(N389="sníž. přenesená",J389,0)</f>
        <v>0</v>
      </c>
      <c r="BI389" s="140">
        <f>IF(N389="nulová",J389,0)</f>
        <v>0</v>
      </c>
      <c r="BJ389" s="17" t="s">
        <v>78</v>
      </c>
      <c r="BK389" s="140">
        <f>ROUND(I389*H389,2)</f>
        <v>6583.5</v>
      </c>
      <c r="BL389" s="17" t="s">
        <v>126</v>
      </c>
      <c r="BM389" s="139" t="s">
        <v>755</v>
      </c>
    </row>
    <row r="390" spans="2:65" s="1" customFormat="1">
      <c r="B390" s="32"/>
      <c r="D390" s="141" t="s">
        <v>128</v>
      </c>
      <c r="F390" s="142" t="s">
        <v>756</v>
      </c>
      <c r="I390" s="143"/>
      <c r="L390" s="32"/>
      <c r="M390" s="144"/>
      <c r="T390" s="53"/>
      <c r="AT390" s="17" t="s">
        <v>128</v>
      </c>
      <c r="AU390" s="17" t="s">
        <v>80</v>
      </c>
    </row>
    <row r="391" spans="2:65" s="12" customFormat="1">
      <c r="B391" s="145"/>
      <c r="D391" s="146" t="s">
        <v>130</v>
      </c>
      <c r="E391" s="147" t="s">
        <v>3</v>
      </c>
      <c r="F391" s="148" t="s">
        <v>385</v>
      </c>
      <c r="H391" s="147" t="s">
        <v>3</v>
      </c>
      <c r="I391" s="149"/>
      <c r="L391" s="145"/>
      <c r="M391" s="150"/>
      <c r="T391" s="151"/>
      <c r="AT391" s="147" t="s">
        <v>130</v>
      </c>
      <c r="AU391" s="147" t="s">
        <v>80</v>
      </c>
      <c r="AV391" s="12" t="s">
        <v>78</v>
      </c>
      <c r="AW391" s="12" t="s">
        <v>31</v>
      </c>
      <c r="AX391" s="12" t="s">
        <v>70</v>
      </c>
      <c r="AY391" s="147" t="s">
        <v>119</v>
      </c>
    </row>
    <row r="392" spans="2:65" s="13" customFormat="1">
      <c r="B392" s="152"/>
      <c r="D392" s="146" t="s">
        <v>130</v>
      </c>
      <c r="E392" s="153" t="s">
        <v>3</v>
      </c>
      <c r="F392" s="154" t="s">
        <v>386</v>
      </c>
      <c r="H392" s="155">
        <v>19.95</v>
      </c>
      <c r="I392" s="156"/>
      <c r="L392" s="152"/>
      <c r="M392" s="157"/>
      <c r="T392" s="158"/>
      <c r="AT392" s="153" t="s">
        <v>130</v>
      </c>
      <c r="AU392" s="153" t="s">
        <v>80</v>
      </c>
      <c r="AV392" s="13" t="s">
        <v>80</v>
      </c>
      <c r="AW392" s="13" t="s">
        <v>31</v>
      </c>
      <c r="AX392" s="13" t="s">
        <v>70</v>
      </c>
      <c r="AY392" s="153" t="s">
        <v>119</v>
      </c>
    </row>
    <row r="393" spans="2:65" s="14" customFormat="1">
      <c r="B393" s="159"/>
      <c r="D393" s="146" t="s">
        <v>130</v>
      </c>
      <c r="E393" s="160" t="s">
        <v>3</v>
      </c>
      <c r="F393" s="161" t="s">
        <v>132</v>
      </c>
      <c r="H393" s="162">
        <v>19.95</v>
      </c>
      <c r="I393" s="163"/>
      <c r="L393" s="159"/>
      <c r="M393" s="164"/>
      <c r="T393" s="165"/>
      <c r="AT393" s="160" t="s">
        <v>130</v>
      </c>
      <c r="AU393" s="160" t="s">
        <v>80</v>
      </c>
      <c r="AV393" s="14" t="s">
        <v>126</v>
      </c>
      <c r="AW393" s="14" t="s">
        <v>31</v>
      </c>
      <c r="AX393" s="14" t="s">
        <v>78</v>
      </c>
      <c r="AY393" s="160" t="s">
        <v>119</v>
      </c>
    </row>
    <row r="394" spans="2:65" s="11" customFormat="1" ht="22.75" customHeight="1">
      <c r="B394" s="115"/>
      <c r="D394" s="116" t="s">
        <v>69</v>
      </c>
      <c r="E394" s="125" t="s">
        <v>757</v>
      </c>
      <c r="F394" s="125" t="s">
        <v>758</v>
      </c>
      <c r="I394" s="118"/>
      <c r="J394" s="126">
        <f>BK394</f>
        <v>130348.85</v>
      </c>
      <c r="L394" s="115"/>
      <c r="M394" s="120"/>
      <c r="P394" s="121">
        <f>SUM(P395:P396)</f>
        <v>0</v>
      </c>
      <c r="R394" s="121">
        <f>SUM(R395:R396)</f>
        <v>0</v>
      </c>
      <c r="T394" s="122">
        <f>SUM(T395:T396)</f>
        <v>0</v>
      </c>
      <c r="AR394" s="116" t="s">
        <v>78</v>
      </c>
      <c r="AT394" s="123" t="s">
        <v>69</v>
      </c>
      <c r="AU394" s="123" t="s">
        <v>78</v>
      </c>
      <c r="AY394" s="116" t="s">
        <v>119</v>
      </c>
      <c r="BK394" s="124">
        <f>SUM(BK395:BK396)</f>
        <v>130348.85</v>
      </c>
    </row>
    <row r="395" spans="2:65" s="1" customFormat="1" ht="37.75" customHeight="1">
      <c r="B395" s="127"/>
      <c r="C395" s="128" t="s">
        <v>759</v>
      </c>
      <c r="D395" s="128" t="s">
        <v>121</v>
      </c>
      <c r="E395" s="129" t="s">
        <v>760</v>
      </c>
      <c r="F395" s="130" t="s">
        <v>761</v>
      </c>
      <c r="G395" s="131" t="s">
        <v>261</v>
      </c>
      <c r="H395" s="132">
        <v>2606.9769999999999</v>
      </c>
      <c r="I395" s="133">
        <v>50</v>
      </c>
      <c r="J395" s="134">
        <f>ROUND(I395*H395,2)</f>
        <v>130348.85</v>
      </c>
      <c r="K395" s="130" t="s">
        <v>125</v>
      </c>
      <c r="L395" s="32"/>
      <c r="M395" s="135" t="s">
        <v>3</v>
      </c>
      <c r="N395" s="136" t="s">
        <v>41</v>
      </c>
      <c r="P395" s="137">
        <f>O395*H395</f>
        <v>0</v>
      </c>
      <c r="Q395" s="137">
        <v>0</v>
      </c>
      <c r="R395" s="137">
        <f>Q395*H395</f>
        <v>0</v>
      </c>
      <c r="S395" s="137">
        <v>0</v>
      </c>
      <c r="T395" s="138">
        <f>S395*H395</f>
        <v>0</v>
      </c>
      <c r="AR395" s="139" t="s">
        <v>126</v>
      </c>
      <c r="AT395" s="139" t="s">
        <v>121</v>
      </c>
      <c r="AU395" s="139" t="s">
        <v>80</v>
      </c>
      <c r="AY395" s="17" t="s">
        <v>119</v>
      </c>
      <c r="BE395" s="140">
        <f>IF(N395="základní",J395,0)</f>
        <v>130348.85</v>
      </c>
      <c r="BF395" s="140">
        <f>IF(N395="snížená",J395,0)</f>
        <v>0</v>
      </c>
      <c r="BG395" s="140">
        <f>IF(N395="zákl. přenesená",J395,0)</f>
        <v>0</v>
      </c>
      <c r="BH395" s="140">
        <f>IF(N395="sníž. přenesená",J395,0)</f>
        <v>0</v>
      </c>
      <c r="BI395" s="140">
        <f>IF(N395="nulová",J395,0)</f>
        <v>0</v>
      </c>
      <c r="BJ395" s="17" t="s">
        <v>78</v>
      </c>
      <c r="BK395" s="140">
        <f>ROUND(I395*H395,2)</f>
        <v>130348.85</v>
      </c>
      <c r="BL395" s="17" t="s">
        <v>126</v>
      </c>
      <c r="BM395" s="139" t="s">
        <v>762</v>
      </c>
    </row>
    <row r="396" spans="2:65" s="1" customFormat="1">
      <c r="B396" s="32"/>
      <c r="D396" s="141" t="s">
        <v>128</v>
      </c>
      <c r="F396" s="142" t="s">
        <v>763</v>
      </c>
      <c r="I396" s="143"/>
      <c r="L396" s="32"/>
      <c r="M396" s="144"/>
      <c r="T396" s="53"/>
      <c r="AT396" s="17" t="s">
        <v>128</v>
      </c>
      <c r="AU396" s="17" t="s">
        <v>80</v>
      </c>
    </row>
    <row r="397" spans="2:65" s="11" customFormat="1" ht="26.15" customHeight="1">
      <c r="B397" s="115"/>
      <c r="D397" s="116" t="s">
        <v>69</v>
      </c>
      <c r="E397" s="117" t="s">
        <v>258</v>
      </c>
      <c r="F397" s="117" t="s">
        <v>764</v>
      </c>
      <c r="I397" s="118"/>
      <c r="J397" s="119">
        <f>BK397</f>
        <v>7000</v>
      </c>
      <c r="L397" s="115"/>
      <c r="M397" s="120"/>
      <c r="P397" s="121">
        <f>P398</f>
        <v>0</v>
      </c>
      <c r="R397" s="121">
        <f>R398</f>
        <v>0</v>
      </c>
      <c r="T397" s="122">
        <f>T398</f>
        <v>0</v>
      </c>
      <c r="AR397" s="116" t="s">
        <v>138</v>
      </c>
      <c r="AT397" s="123" t="s">
        <v>69</v>
      </c>
      <c r="AU397" s="123" t="s">
        <v>70</v>
      </c>
      <c r="AY397" s="116" t="s">
        <v>119</v>
      </c>
      <c r="BK397" s="124">
        <f>BK398</f>
        <v>7000</v>
      </c>
    </row>
    <row r="398" spans="2:65" s="11" customFormat="1" ht="22.75" customHeight="1">
      <c r="B398" s="115"/>
      <c r="D398" s="116" t="s">
        <v>69</v>
      </c>
      <c r="E398" s="125" t="s">
        <v>765</v>
      </c>
      <c r="F398" s="125" t="s">
        <v>766</v>
      </c>
      <c r="I398" s="118"/>
      <c r="J398" s="126">
        <f>BK398</f>
        <v>7000</v>
      </c>
      <c r="L398" s="115"/>
      <c r="M398" s="120"/>
      <c r="P398" s="121">
        <f>SUM(P399:P401)</f>
        <v>0</v>
      </c>
      <c r="R398" s="121">
        <f>SUM(R399:R401)</f>
        <v>0</v>
      </c>
      <c r="T398" s="122">
        <f>SUM(T399:T401)</f>
        <v>0</v>
      </c>
      <c r="AR398" s="116" t="s">
        <v>138</v>
      </c>
      <c r="AT398" s="123" t="s">
        <v>69</v>
      </c>
      <c r="AU398" s="123" t="s">
        <v>78</v>
      </c>
      <c r="AY398" s="116" t="s">
        <v>119</v>
      </c>
      <c r="BK398" s="124">
        <f>SUM(BK399:BK401)</f>
        <v>7000</v>
      </c>
    </row>
    <row r="399" spans="2:65" s="1" customFormat="1" ht="24.25" customHeight="1">
      <c r="B399" s="127"/>
      <c r="C399" s="128" t="s">
        <v>767</v>
      </c>
      <c r="D399" s="128" t="s">
        <v>121</v>
      </c>
      <c r="E399" s="129" t="s">
        <v>768</v>
      </c>
      <c r="F399" s="130" t="s">
        <v>769</v>
      </c>
      <c r="G399" s="131" t="s">
        <v>124</v>
      </c>
      <c r="H399" s="132">
        <v>1</v>
      </c>
      <c r="I399" s="133">
        <v>3000</v>
      </c>
      <c r="J399" s="134">
        <f>ROUND(I399*H399,2)</f>
        <v>3000</v>
      </c>
      <c r="K399" s="130" t="s">
        <v>125</v>
      </c>
      <c r="L399" s="32"/>
      <c r="M399" s="135" t="s">
        <v>3</v>
      </c>
      <c r="N399" s="136" t="s">
        <v>41</v>
      </c>
      <c r="P399" s="137">
        <f>O399*H399</f>
        <v>0</v>
      </c>
      <c r="Q399" s="137">
        <v>0</v>
      </c>
      <c r="R399" s="137">
        <f>Q399*H399</f>
        <v>0</v>
      </c>
      <c r="S399" s="137">
        <v>0</v>
      </c>
      <c r="T399" s="138">
        <f>S399*H399</f>
        <v>0</v>
      </c>
      <c r="AR399" s="139" t="s">
        <v>700</v>
      </c>
      <c r="AT399" s="139" t="s">
        <v>121</v>
      </c>
      <c r="AU399" s="139" t="s">
        <v>80</v>
      </c>
      <c r="AY399" s="17" t="s">
        <v>119</v>
      </c>
      <c r="BE399" s="140">
        <f>IF(N399="základní",J399,0)</f>
        <v>3000</v>
      </c>
      <c r="BF399" s="140">
        <f>IF(N399="snížená",J399,0)</f>
        <v>0</v>
      </c>
      <c r="BG399" s="140">
        <f>IF(N399="zákl. přenesená",J399,0)</f>
        <v>0</v>
      </c>
      <c r="BH399" s="140">
        <f>IF(N399="sníž. přenesená",J399,0)</f>
        <v>0</v>
      </c>
      <c r="BI399" s="140">
        <f>IF(N399="nulová",J399,0)</f>
        <v>0</v>
      </c>
      <c r="BJ399" s="17" t="s">
        <v>78</v>
      </c>
      <c r="BK399" s="140">
        <f>ROUND(I399*H399,2)</f>
        <v>3000</v>
      </c>
      <c r="BL399" s="17" t="s">
        <v>700</v>
      </c>
      <c r="BM399" s="139" t="s">
        <v>770</v>
      </c>
    </row>
    <row r="400" spans="2:65" s="1" customFormat="1">
      <c r="B400" s="32"/>
      <c r="D400" s="141" t="s">
        <v>128</v>
      </c>
      <c r="F400" s="142" t="s">
        <v>771</v>
      </c>
      <c r="I400" s="143"/>
      <c r="L400" s="32"/>
      <c r="M400" s="144"/>
      <c r="T400" s="53"/>
      <c r="AT400" s="17" t="s">
        <v>128</v>
      </c>
      <c r="AU400" s="17" t="s">
        <v>80</v>
      </c>
    </row>
    <row r="401" spans="2:65" s="1" customFormat="1" ht="16.5" customHeight="1">
      <c r="B401" s="127"/>
      <c r="C401" s="173" t="s">
        <v>772</v>
      </c>
      <c r="D401" s="173" t="s">
        <v>258</v>
      </c>
      <c r="E401" s="174" t="s">
        <v>773</v>
      </c>
      <c r="F401" s="175" t="s">
        <v>774</v>
      </c>
      <c r="G401" s="176" t="s">
        <v>775</v>
      </c>
      <c r="H401" s="177">
        <v>1</v>
      </c>
      <c r="I401" s="178">
        <v>4000</v>
      </c>
      <c r="J401" s="179">
        <f>ROUND(I401*H401,2)</f>
        <v>4000</v>
      </c>
      <c r="K401" s="175" t="s">
        <v>136</v>
      </c>
      <c r="L401" s="180"/>
      <c r="M401" s="186" t="s">
        <v>3</v>
      </c>
      <c r="N401" s="187" t="s">
        <v>41</v>
      </c>
      <c r="O401" s="188"/>
      <c r="P401" s="189">
        <f>O401*H401</f>
        <v>0</v>
      </c>
      <c r="Q401" s="189">
        <v>0</v>
      </c>
      <c r="R401" s="189">
        <f>Q401*H401</f>
        <v>0</v>
      </c>
      <c r="S401" s="189">
        <v>0</v>
      </c>
      <c r="T401" s="190">
        <f>S401*H401</f>
        <v>0</v>
      </c>
      <c r="AR401" s="139" t="s">
        <v>776</v>
      </c>
      <c r="AT401" s="139" t="s">
        <v>258</v>
      </c>
      <c r="AU401" s="139" t="s">
        <v>80</v>
      </c>
      <c r="AY401" s="17" t="s">
        <v>119</v>
      </c>
      <c r="BE401" s="140">
        <f>IF(N401="základní",J401,0)</f>
        <v>4000</v>
      </c>
      <c r="BF401" s="140">
        <f>IF(N401="snížená",J401,0)</f>
        <v>0</v>
      </c>
      <c r="BG401" s="140">
        <f>IF(N401="zákl. přenesená",J401,0)</f>
        <v>0</v>
      </c>
      <c r="BH401" s="140">
        <f>IF(N401="sníž. přenesená",J401,0)</f>
        <v>0</v>
      </c>
      <c r="BI401" s="140">
        <f>IF(N401="nulová",J401,0)</f>
        <v>0</v>
      </c>
      <c r="BJ401" s="17" t="s">
        <v>78</v>
      </c>
      <c r="BK401" s="140">
        <f>ROUND(I401*H401,2)</f>
        <v>4000</v>
      </c>
      <c r="BL401" s="17" t="s">
        <v>776</v>
      </c>
      <c r="BM401" s="139" t="s">
        <v>777</v>
      </c>
    </row>
    <row r="402" spans="2:65" s="1" customFormat="1" ht="7" customHeight="1">
      <c r="B402" s="41"/>
      <c r="C402" s="42"/>
      <c r="D402" s="42"/>
      <c r="E402" s="42"/>
      <c r="F402" s="42"/>
      <c r="G402" s="42"/>
      <c r="H402" s="42"/>
      <c r="I402" s="42"/>
      <c r="J402" s="42"/>
      <c r="K402" s="42"/>
      <c r="L402" s="32"/>
    </row>
  </sheetData>
  <autoFilter ref="C90:K401" xr:uid="{00000000-0009-0000-0000-000002000000}"/>
  <mergeCells count="9">
    <mergeCell ref="E50:H50"/>
    <mergeCell ref="E81:H81"/>
    <mergeCell ref="E83:H83"/>
    <mergeCell ref="L2:V2"/>
    <mergeCell ref="E7:H7"/>
    <mergeCell ref="E9:H9"/>
    <mergeCell ref="E18:H18"/>
    <mergeCell ref="E27:H27"/>
    <mergeCell ref="E48:H48"/>
  </mergeCells>
  <hyperlinks>
    <hyperlink ref="F95" r:id="rId1" xr:uid="{00000000-0004-0000-0200-000000000000}"/>
    <hyperlink ref="F99" r:id="rId2" xr:uid="{00000000-0004-0000-0200-000001000000}"/>
    <hyperlink ref="F108" r:id="rId3" xr:uid="{00000000-0004-0000-0200-000002000000}"/>
    <hyperlink ref="F113" r:id="rId4" xr:uid="{00000000-0004-0000-0200-000003000000}"/>
    <hyperlink ref="F118" r:id="rId5" xr:uid="{00000000-0004-0000-0200-000004000000}"/>
    <hyperlink ref="F126" r:id="rId6" xr:uid="{00000000-0004-0000-0200-000005000000}"/>
    <hyperlink ref="F130" r:id="rId7" xr:uid="{00000000-0004-0000-0200-000006000000}"/>
    <hyperlink ref="F134" r:id="rId8" xr:uid="{00000000-0004-0000-0200-000007000000}"/>
    <hyperlink ref="F138" r:id="rId9" xr:uid="{00000000-0004-0000-0200-000008000000}"/>
    <hyperlink ref="F140" r:id="rId10" xr:uid="{00000000-0004-0000-0200-000009000000}"/>
    <hyperlink ref="F144" r:id="rId11" xr:uid="{00000000-0004-0000-0200-00000A000000}"/>
    <hyperlink ref="F148" r:id="rId12" xr:uid="{00000000-0004-0000-0200-00000B000000}"/>
    <hyperlink ref="F152" r:id="rId13" xr:uid="{00000000-0004-0000-0200-00000C000000}"/>
    <hyperlink ref="F154" r:id="rId14" xr:uid="{00000000-0004-0000-0200-00000D000000}"/>
    <hyperlink ref="F173" r:id="rId15" xr:uid="{00000000-0004-0000-0200-00000E000000}"/>
    <hyperlink ref="F178" r:id="rId16" xr:uid="{00000000-0004-0000-0200-00000F000000}"/>
    <hyperlink ref="F184" r:id="rId17" xr:uid="{00000000-0004-0000-0200-000010000000}"/>
    <hyperlink ref="F192" r:id="rId18" xr:uid="{00000000-0004-0000-0200-000011000000}"/>
    <hyperlink ref="F199" r:id="rId19" xr:uid="{00000000-0004-0000-0200-000012000000}"/>
    <hyperlink ref="F205" r:id="rId20" xr:uid="{00000000-0004-0000-0200-000013000000}"/>
    <hyperlink ref="F213" r:id="rId21" xr:uid="{00000000-0004-0000-0200-000014000000}"/>
    <hyperlink ref="F217" r:id="rId22" xr:uid="{00000000-0004-0000-0200-000015000000}"/>
    <hyperlink ref="F221" r:id="rId23" xr:uid="{00000000-0004-0000-0200-000016000000}"/>
    <hyperlink ref="F225" r:id="rId24" xr:uid="{00000000-0004-0000-0200-000017000000}"/>
    <hyperlink ref="F229" r:id="rId25" xr:uid="{00000000-0004-0000-0200-000018000000}"/>
    <hyperlink ref="F251" r:id="rId26" xr:uid="{00000000-0004-0000-0200-000019000000}"/>
    <hyperlink ref="F257" r:id="rId27" xr:uid="{00000000-0004-0000-0200-00001A000000}"/>
    <hyperlink ref="F264" r:id="rId28" xr:uid="{00000000-0004-0000-0200-00001B000000}"/>
    <hyperlink ref="F271" r:id="rId29" xr:uid="{00000000-0004-0000-0200-00001C000000}"/>
    <hyperlink ref="F278" r:id="rId30" xr:uid="{00000000-0004-0000-0200-00001D000000}"/>
    <hyperlink ref="F285" r:id="rId31" xr:uid="{00000000-0004-0000-0200-00001E000000}"/>
    <hyperlink ref="F290" r:id="rId32" xr:uid="{00000000-0004-0000-0200-00001F000000}"/>
    <hyperlink ref="F295" r:id="rId33" xr:uid="{00000000-0004-0000-0200-000020000000}"/>
    <hyperlink ref="F299" r:id="rId34" xr:uid="{00000000-0004-0000-0200-000021000000}"/>
    <hyperlink ref="F304" r:id="rId35" xr:uid="{00000000-0004-0000-0200-000022000000}"/>
    <hyperlink ref="F310" r:id="rId36" xr:uid="{00000000-0004-0000-0200-000023000000}"/>
    <hyperlink ref="F315" r:id="rId37" xr:uid="{00000000-0004-0000-0200-000024000000}"/>
    <hyperlink ref="F324" r:id="rId38" xr:uid="{00000000-0004-0000-0200-000025000000}"/>
    <hyperlink ref="F329" r:id="rId39" xr:uid="{00000000-0004-0000-0200-000026000000}"/>
    <hyperlink ref="F334" r:id="rId40" xr:uid="{00000000-0004-0000-0200-000027000000}"/>
    <hyperlink ref="F339" r:id="rId41" xr:uid="{00000000-0004-0000-0200-000028000000}"/>
    <hyperlink ref="F344" r:id="rId42" xr:uid="{00000000-0004-0000-0200-000029000000}"/>
    <hyperlink ref="F366" r:id="rId43" xr:uid="{00000000-0004-0000-0200-00002A000000}"/>
    <hyperlink ref="F377" r:id="rId44" xr:uid="{00000000-0004-0000-0200-00002B000000}"/>
    <hyperlink ref="F384" r:id="rId45" xr:uid="{00000000-0004-0000-0200-00002C000000}"/>
    <hyperlink ref="F390" r:id="rId46" xr:uid="{00000000-0004-0000-0200-00002D000000}"/>
    <hyperlink ref="F396" r:id="rId47" xr:uid="{00000000-0004-0000-0200-00002E000000}"/>
    <hyperlink ref="F400" r:id="rId48" xr:uid="{00000000-0004-0000-0200-00002F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4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226"/>
  <sheetViews>
    <sheetView showGridLines="0" topLeftCell="A78" workbookViewId="0">
      <selection activeCell="X98" sqref="X98"/>
    </sheetView>
  </sheetViews>
  <sheetFormatPr defaultRowHeight="10"/>
  <cols>
    <col min="1" max="1" width="8.33203125" customWidth="1"/>
    <col min="2" max="2" width="1.109375" customWidth="1"/>
    <col min="3" max="3" width="4.109375" customWidth="1"/>
    <col min="4" max="4" width="4.33203125" customWidth="1"/>
    <col min="5" max="5" width="17.109375" customWidth="1"/>
    <col min="6" max="6" width="50.77734375" customWidth="1"/>
    <col min="7" max="7" width="7.44140625" customWidth="1"/>
    <col min="8" max="8" width="14" customWidth="1"/>
    <col min="9" max="9" width="15.77734375" customWidth="1"/>
    <col min="10" max="11" width="22.33203125" customWidth="1"/>
    <col min="12" max="12" width="9.33203125" customWidth="1"/>
    <col min="13" max="13" width="10.77734375" hidden="1" customWidth="1"/>
    <col min="14" max="14" width="9.33203125" hidden="1"/>
    <col min="15" max="20" width="14.10937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7" customHeight="1">
      <c r="L2" s="193" t="s">
        <v>6</v>
      </c>
      <c r="M2" s="194"/>
      <c r="N2" s="194"/>
      <c r="O2" s="194"/>
      <c r="P2" s="194"/>
      <c r="Q2" s="194"/>
      <c r="R2" s="194"/>
      <c r="S2" s="194"/>
      <c r="T2" s="194"/>
      <c r="U2" s="194"/>
      <c r="V2" s="194"/>
      <c r="AT2" s="17" t="s">
        <v>86</v>
      </c>
    </row>
    <row r="3" spans="2:46" ht="7" hidden="1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80</v>
      </c>
    </row>
    <row r="4" spans="2:46" ht="25" hidden="1" customHeight="1">
      <c r="B4" s="20"/>
      <c r="D4" s="21" t="s">
        <v>93</v>
      </c>
      <c r="L4" s="20"/>
      <c r="M4" s="85" t="s">
        <v>11</v>
      </c>
      <c r="AT4" s="17" t="s">
        <v>4</v>
      </c>
    </row>
    <row r="5" spans="2:46" ht="7" hidden="1" customHeight="1">
      <c r="B5" s="20"/>
      <c r="L5" s="20"/>
    </row>
    <row r="6" spans="2:46" ht="12" hidden="1" customHeight="1">
      <c r="B6" s="20"/>
      <c r="D6" s="27" t="s">
        <v>16</v>
      </c>
      <c r="L6" s="20"/>
    </row>
    <row r="7" spans="2:46" ht="16.5" hidden="1" customHeight="1">
      <c r="B7" s="20"/>
      <c r="E7" s="232" t="str">
        <f>'Rekapitulace stavby'!K6</f>
        <v>Chodník Nová Ves - Malenovice</v>
      </c>
      <c r="F7" s="233"/>
      <c r="G7" s="233"/>
      <c r="H7" s="233"/>
      <c r="L7" s="20"/>
    </row>
    <row r="8" spans="2:46" s="1" customFormat="1" ht="12" hidden="1" customHeight="1">
      <c r="B8" s="32"/>
      <c r="D8" s="27" t="s">
        <v>94</v>
      </c>
      <c r="L8" s="32"/>
    </row>
    <row r="9" spans="2:46" s="1" customFormat="1" ht="16.5" hidden="1" customHeight="1">
      <c r="B9" s="32"/>
      <c r="E9" s="216" t="s">
        <v>778</v>
      </c>
      <c r="F9" s="231"/>
      <c r="G9" s="231"/>
      <c r="H9" s="231"/>
      <c r="L9" s="32"/>
    </row>
    <row r="10" spans="2:46" s="1" customFormat="1" hidden="1">
      <c r="B10" s="32"/>
      <c r="L10" s="32"/>
    </row>
    <row r="11" spans="2:46" s="1" customFormat="1" ht="12" hidden="1" customHeight="1">
      <c r="B11" s="32"/>
      <c r="D11" s="27" t="s">
        <v>18</v>
      </c>
      <c r="F11" s="25" t="s">
        <v>3</v>
      </c>
      <c r="I11" s="27" t="s">
        <v>19</v>
      </c>
      <c r="J11" s="25" t="s">
        <v>3</v>
      </c>
      <c r="L11" s="32"/>
    </row>
    <row r="12" spans="2:46" s="1" customFormat="1" ht="12" hidden="1" customHeight="1">
      <c r="B12" s="32"/>
      <c r="D12" s="27" t="s">
        <v>20</v>
      </c>
      <c r="F12" s="25" t="s">
        <v>21</v>
      </c>
      <c r="I12" s="27" t="s">
        <v>22</v>
      </c>
      <c r="J12" s="49" t="str">
        <f>'Rekapitulace stavby'!AN8</f>
        <v>13. 1. 2025</v>
      </c>
      <c r="L12" s="32"/>
    </row>
    <row r="13" spans="2:46" s="1" customFormat="1" ht="10.75" hidden="1" customHeight="1">
      <c r="B13" s="32"/>
      <c r="L13" s="32"/>
    </row>
    <row r="14" spans="2:46" s="1" customFormat="1" ht="12" hidden="1" customHeight="1">
      <c r="B14" s="32"/>
      <c r="D14" s="27" t="s">
        <v>24</v>
      </c>
      <c r="I14" s="27" t="s">
        <v>25</v>
      </c>
      <c r="J14" s="25" t="s">
        <v>3</v>
      </c>
      <c r="L14" s="32"/>
    </row>
    <row r="15" spans="2:46" s="1" customFormat="1" ht="18" hidden="1" customHeight="1">
      <c r="B15" s="32"/>
      <c r="E15" s="25" t="s">
        <v>26</v>
      </c>
      <c r="I15" s="27" t="s">
        <v>27</v>
      </c>
      <c r="J15" s="25" t="s">
        <v>3</v>
      </c>
      <c r="L15" s="32"/>
    </row>
    <row r="16" spans="2:46" s="1" customFormat="1" ht="7" hidden="1" customHeight="1">
      <c r="B16" s="32"/>
      <c r="L16" s="32"/>
    </row>
    <row r="17" spans="2:12" s="1" customFormat="1" ht="12" hidden="1" customHeight="1">
      <c r="B17" s="32"/>
      <c r="D17" s="27" t="s">
        <v>28</v>
      </c>
      <c r="I17" s="27" t="s">
        <v>25</v>
      </c>
      <c r="J17" s="28" t="str">
        <f>'Rekapitulace stavby'!AN13</f>
        <v>14053349</v>
      </c>
      <c r="L17" s="32"/>
    </row>
    <row r="18" spans="2:12" s="1" customFormat="1" ht="18" hidden="1" customHeight="1">
      <c r="B18" s="32"/>
      <c r="E18" s="234" t="str">
        <f>'Rekapitulace stavby'!E14</f>
        <v>Verone synergy s.r.o.</v>
      </c>
      <c r="F18" s="205"/>
      <c r="G18" s="205"/>
      <c r="H18" s="205"/>
      <c r="I18" s="27" t="s">
        <v>27</v>
      </c>
      <c r="J18" s="28" t="str">
        <f>'Rekapitulace stavby'!AN14</f>
        <v>CZ14053349</v>
      </c>
      <c r="L18" s="32"/>
    </row>
    <row r="19" spans="2:12" s="1" customFormat="1" ht="7" hidden="1" customHeight="1">
      <c r="B19" s="32"/>
      <c r="L19" s="32"/>
    </row>
    <row r="20" spans="2:12" s="1" customFormat="1" ht="12" hidden="1" customHeight="1">
      <c r="B20" s="32"/>
      <c r="D20" s="27" t="s">
        <v>29</v>
      </c>
      <c r="I20" s="27" t="s">
        <v>25</v>
      </c>
      <c r="J20" s="25" t="s">
        <v>3</v>
      </c>
      <c r="L20" s="32"/>
    </row>
    <row r="21" spans="2:12" s="1" customFormat="1" ht="18" hidden="1" customHeight="1">
      <c r="B21" s="32"/>
      <c r="E21" s="25" t="s">
        <v>30</v>
      </c>
      <c r="I21" s="27" t="s">
        <v>27</v>
      </c>
      <c r="J21" s="25" t="s">
        <v>3</v>
      </c>
      <c r="L21" s="32"/>
    </row>
    <row r="22" spans="2:12" s="1" customFormat="1" ht="7" hidden="1" customHeight="1">
      <c r="B22" s="32"/>
      <c r="L22" s="32"/>
    </row>
    <row r="23" spans="2:12" s="1" customFormat="1" ht="12" hidden="1" customHeight="1">
      <c r="B23" s="32"/>
      <c r="D23" s="27" t="s">
        <v>32</v>
      </c>
      <c r="I23" s="27" t="s">
        <v>25</v>
      </c>
      <c r="J23" s="25" t="str">
        <f>IF('Rekapitulace stavby'!AN19="","",'Rekapitulace stavby'!AN19)</f>
        <v/>
      </c>
      <c r="L23" s="32"/>
    </row>
    <row r="24" spans="2:12" s="1" customFormat="1" ht="18" hidden="1" customHeight="1">
      <c r="B24" s="32"/>
      <c r="E24" s="25" t="str">
        <f>IF('Rekapitulace stavby'!E20="","",'Rekapitulace stavby'!E20)</f>
        <v xml:space="preserve"> </v>
      </c>
      <c r="I24" s="27" t="s">
        <v>27</v>
      </c>
      <c r="J24" s="25" t="str">
        <f>IF('Rekapitulace stavby'!AN20="","",'Rekapitulace stavby'!AN20)</f>
        <v/>
      </c>
      <c r="L24" s="32"/>
    </row>
    <row r="25" spans="2:12" s="1" customFormat="1" ht="7" hidden="1" customHeight="1">
      <c r="B25" s="32"/>
      <c r="L25" s="32"/>
    </row>
    <row r="26" spans="2:12" s="1" customFormat="1" ht="12" hidden="1" customHeight="1">
      <c r="B26" s="32"/>
      <c r="D26" s="27" t="s">
        <v>34</v>
      </c>
      <c r="L26" s="32"/>
    </row>
    <row r="27" spans="2:12" s="7" customFormat="1" ht="71.25" hidden="1" customHeight="1">
      <c r="B27" s="86"/>
      <c r="E27" s="209" t="s">
        <v>35</v>
      </c>
      <c r="F27" s="209"/>
      <c r="G27" s="209"/>
      <c r="H27" s="209"/>
      <c r="L27" s="86"/>
    </row>
    <row r="28" spans="2:12" s="1" customFormat="1" ht="7" hidden="1" customHeight="1">
      <c r="B28" s="32"/>
      <c r="L28" s="32"/>
    </row>
    <row r="29" spans="2:12" s="1" customFormat="1" ht="7" hidden="1" customHeight="1">
      <c r="B29" s="32"/>
      <c r="D29" s="50"/>
      <c r="E29" s="50"/>
      <c r="F29" s="50"/>
      <c r="G29" s="50"/>
      <c r="H29" s="50"/>
      <c r="I29" s="50"/>
      <c r="J29" s="50"/>
      <c r="K29" s="50"/>
      <c r="L29" s="32"/>
    </row>
    <row r="30" spans="2:12" s="1" customFormat="1" ht="25.4" hidden="1" customHeight="1">
      <c r="B30" s="32"/>
      <c r="D30" s="87" t="s">
        <v>36</v>
      </c>
      <c r="J30" s="63">
        <f>ROUND(J89, 2)</f>
        <v>1463818.29</v>
      </c>
      <c r="L30" s="32"/>
    </row>
    <row r="31" spans="2:12" s="1" customFormat="1" ht="7" hidden="1" customHeight="1">
      <c r="B31" s="32"/>
      <c r="D31" s="50"/>
      <c r="E31" s="50"/>
      <c r="F31" s="50"/>
      <c r="G31" s="50"/>
      <c r="H31" s="50"/>
      <c r="I31" s="50"/>
      <c r="J31" s="50"/>
      <c r="K31" s="50"/>
      <c r="L31" s="32"/>
    </row>
    <row r="32" spans="2:12" s="1" customFormat="1" ht="14.5" hidden="1" customHeight="1">
      <c r="B32" s="32"/>
      <c r="F32" s="35" t="s">
        <v>38</v>
      </c>
      <c r="I32" s="35" t="s">
        <v>37</v>
      </c>
      <c r="J32" s="35" t="s">
        <v>39</v>
      </c>
      <c r="L32" s="32"/>
    </row>
    <row r="33" spans="2:12" s="1" customFormat="1" ht="14.5" hidden="1" customHeight="1">
      <c r="B33" s="32"/>
      <c r="D33" s="52" t="s">
        <v>40</v>
      </c>
      <c r="E33" s="27" t="s">
        <v>41</v>
      </c>
      <c r="F33" s="88">
        <f>ROUND((SUM(BE89:BE225)),  2)</f>
        <v>1463818.29</v>
      </c>
      <c r="I33" s="89">
        <v>0.21</v>
      </c>
      <c r="J33" s="88">
        <f>ROUND(((SUM(BE89:BE225))*I33),  2)</f>
        <v>307401.84000000003</v>
      </c>
      <c r="L33" s="32"/>
    </row>
    <row r="34" spans="2:12" s="1" customFormat="1" ht="14.5" hidden="1" customHeight="1">
      <c r="B34" s="32"/>
      <c r="E34" s="27" t="s">
        <v>42</v>
      </c>
      <c r="F34" s="88">
        <f>ROUND((SUM(BF89:BF225)),  2)</f>
        <v>0</v>
      </c>
      <c r="I34" s="89">
        <v>0.15</v>
      </c>
      <c r="J34" s="88">
        <f>ROUND(((SUM(BF89:BF225))*I34),  2)</f>
        <v>0</v>
      </c>
      <c r="L34" s="32"/>
    </row>
    <row r="35" spans="2:12" s="1" customFormat="1" ht="14.5" hidden="1" customHeight="1">
      <c r="B35" s="32"/>
      <c r="E35" s="27" t="s">
        <v>43</v>
      </c>
      <c r="F35" s="88">
        <f>ROUND((SUM(BG89:BG225)),  2)</f>
        <v>0</v>
      </c>
      <c r="I35" s="89">
        <v>0.21</v>
      </c>
      <c r="J35" s="88">
        <f>0</f>
        <v>0</v>
      </c>
      <c r="L35" s="32"/>
    </row>
    <row r="36" spans="2:12" s="1" customFormat="1" ht="14.5" hidden="1" customHeight="1">
      <c r="B36" s="32"/>
      <c r="E36" s="27" t="s">
        <v>44</v>
      </c>
      <c r="F36" s="88">
        <f>ROUND((SUM(BH89:BH225)),  2)</f>
        <v>0</v>
      </c>
      <c r="I36" s="89">
        <v>0.15</v>
      </c>
      <c r="J36" s="88">
        <f>0</f>
        <v>0</v>
      </c>
      <c r="L36" s="32"/>
    </row>
    <row r="37" spans="2:12" s="1" customFormat="1" ht="14.5" hidden="1" customHeight="1">
      <c r="B37" s="32"/>
      <c r="E37" s="27" t="s">
        <v>45</v>
      </c>
      <c r="F37" s="88">
        <f>ROUND((SUM(BI89:BI225)),  2)</f>
        <v>0</v>
      </c>
      <c r="I37" s="89">
        <v>0</v>
      </c>
      <c r="J37" s="88">
        <f>0</f>
        <v>0</v>
      </c>
      <c r="L37" s="32"/>
    </row>
    <row r="38" spans="2:12" s="1" customFormat="1" ht="7" hidden="1" customHeight="1">
      <c r="B38" s="32"/>
      <c r="L38" s="32"/>
    </row>
    <row r="39" spans="2:12" s="1" customFormat="1" ht="25.4" hidden="1" customHeight="1">
      <c r="B39" s="32"/>
      <c r="C39" s="90"/>
      <c r="D39" s="91" t="s">
        <v>46</v>
      </c>
      <c r="E39" s="54"/>
      <c r="F39" s="54"/>
      <c r="G39" s="92" t="s">
        <v>47</v>
      </c>
      <c r="H39" s="93" t="s">
        <v>48</v>
      </c>
      <c r="I39" s="54"/>
      <c r="J39" s="94">
        <f>SUM(J30:J37)</f>
        <v>1771220.1300000001</v>
      </c>
      <c r="K39" s="95"/>
      <c r="L39" s="32"/>
    </row>
    <row r="40" spans="2:12" s="1" customFormat="1" ht="14.5" hidden="1" customHeight="1">
      <c r="B40" s="41"/>
      <c r="C40" s="42"/>
      <c r="D40" s="42"/>
      <c r="E40" s="42"/>
      <c r="F40" s="42"/>
      <c r="G40" s="42"/>
      <c r="H40" s="42"/>
      <c r="I40" s="42"/>
      <c r="J40" s="42"/>
      <c r="K40" s="42"/>
      <c r="L40" s="32"/>
    </row>
    <row r="41" spans="2:12" hidden="1"/>
    <row r="42" spans="2:12" hidden="1"/>
    <row r="43" spans="2:12" hidden="1"/>
    <row r="44" spans="2:12" s="1" customFormat="1" ht="7" hidden="1" customHeight="1">
      <c r="B44" s="43"/>
      <c r="C44" s="44"/>
      <c r="D44" s="44"/>
      <c r="E44" s="44"/>
      <c r="F44" s="44"/>
      <c r="G44" s="44"/>
      <c r="H44" s="44"/>
      <c r="I44" s="44"/>
      <c r="J44" s="44"/>
      <c r="K44" s="44"/>
      <c r="L44" s="32"/>
    </row>
    <row r="45" spans="2:12" s="1" customFormat="1" ht="25" hidden="1" customHeight="1">
      <c r="B45" s="32"/>
      <c r="C45" s="21" t="s">
        <v>96</v>
      </c>
      <c r="L45" s="32"/>
    </row>
    <row r="46" spans="2:12" s="1" customFormat="1" ht="7" hidden="1" customHeight="1">
      <c r="B46" s="32"/>
      <c r="L46" s="32"/>
    </row>
    <row r="47" spans="2:12" s="1" customFormat="1" ht="12" hidden="1" customHeight="1">
      <c r="B47" s="32"/>
      <c r="C47" s="27" t="s">
        <v>16</v>
      </c>
      <c r="L47" s="32"/>
    </row>
    <row r="48" spans="2:12" s="1" customFormat="1" ht="16.5" hidden="1" customHeight="1">
      <c r="B48" s="32"/>
      <c r="E48" s="232" t="str">
        <f>E7</f>
        <v>Chodník Nová Ves - Malenovice</v>
      </c>
      <c r="F48" s="233"/>
      <c r="G48" s="233"/>
      <c r="H48" s="233"/>
      <c r="L48" s="32"/>
    </row>
    <row r="49" spans="2:47" s="1" customFormat="1" ht="12" hidden="1" customHeight="1">
      <c r="B49" s="32"/>
      <c r="C49" s="27" t="s">
        <v>94</v>
      </c>
      <c r="L49" s="32"/>
    </row>
    <row r="50" spans="2:47" s="1" customFormat="1" ht="16.5" hidden="1" customHeight="1">
      <c r="B50" s="32"/>
      <c r="E50" s="216" t="str">
        <f>E9</f>
        <v>SO 401 - Veřejné osvětlení - neuznatelné náklady</v>
      </c>
      <c r="F50" s="231"/>
      <c r="G50" s="231"/>
      <c r="H50" s="231"/>
      <c r="L50" s="32"/>
    </row>
    <row r="51" spans="2:47" s="1" customFormat="1" ht="7" hidden="1" customHeight="1">
      <c r="B51" s="32"/>
      <c r="L51" s="32"/>
    </row>
    <row r="52" spans="2:47" s="1" customFormat="1" ht="12" hidden="1" customHeight="1">
      <c r="B52" s="32"/>
      <c r="C52" s="27" t="s">
        <v>20</v>
      </c>
      <c r="F52" s="25" t="str">
        <f>F12</f>
        <v>p.č. 1382/1, 1382/2  a 1382/3</v>
      </c>
      <c r="I52" s="27" t="s">
        <v>22</v>
      </c>
      <c r="J52" s="49" t="str">
        <f>IF(J12="","",J12)</f>
        <v>13. 1. 2025</v>
      </c>
      <c r="L52" s="32"/>
    </row>
    <row r="53" spans="2:47" s="1" customFormat="1" ht="7" hidden="1" customHeight="1">
      <c r="B53" s="32"/>
      <c r="L53" s="32"/>
    </row>
    <row r="54" spans="2:47" s="1" customFormat="1" ht="15.25" hidden="1" customHeight="1">
      <c r="B54" s="32"/>
      <c r="C54" s="27" t="s">
        <v>24</v>
      </c>
      <c r="F54" s="25" t="str">
        <f>E15</f>
        <v>Frýdlant nad Ostravicí, Náměstí 3, 739 11</v>
      </c>
      <c r="I54" s="27" t="s">
        <v>29</v>
      </c>
      <c r="J54" s="30" t="str">
        <f>E21</f>
        <v>VS Projekt s.r.o.</v>
      </c>
      <c r="L54" s="32"/>
    </row>
    <row r="55" spans="2:47" s="1" customFormat="1" ht="15.25" hidden="1" customHeight="1">
      <c r="B55" s="32"/>
      <c r="C55" s="27" t="s">
        <v>28</v>
      </c>
      <c r="F55" s="25" t="str">
        <f>IF(E18="","",E18)</f>
        <v>Verone synergy s.r.o.</v>
      </c>
      <c r="I55" s="27" t="s">
        <v>32</v>
      </c>
      <c r="J55" s="30" t="str">
        <f>E24</f>
        <v xml:space="preserve"> </v>
      </c>
      <c r="L55" s="32"/>
    </row>
    <row r="56" spans="2:47" s="1" customFormat="1" ht="10.4" hidden="1" customHeight="1">
      <c r="B56" s="32"/>
      <c r="L56" s="32"/>
    </row>
    <row r="57" spans="2:47" s="1" customFormat="1" ht="29.25" hidden="1" customHeight="1">
      <c r="B57" s="32"/>
      <c r="C57" s="96" t="s">
        <v>97</v>
      </c>
      <c r="D57" s="90"/>
      <c r="E57" s="90"/>
      <c r="F57" s="90"/>
      <c r="G57" s="90"/>
      <c r="H57" s="90"/>
      <c r="I57" s="90"/>
      <c r="J57" s="97" t="s">
        <v>98</v>
      </c>
      <c r="K57" s="90"/>
      <c r="L57" s="32"/>
    </row>
    <row r="58" spans="2:47" s="1" customFormat="1" ht="10.4" hidden="1" customHeight="1">
      <c r="B58" s="32"/>
      <c r="L58" s="32"/>
    </row>
    <row r="59" spans="2:47" s="1" customFormat="1" ht="22.75" hidden="1" customHeight="1">
      <c r="B59" s="32"/>
      <c r="C59" s="98" t="s">
        <v>68</v>
      </c>
      <c r="J59" s="63">
        <f>J89</f>
        <v>1463818.29</v>
      </c>
      <c r="L59" s="32"/>
      <c r="AU59" s="17" t="s">
        <v>99</v>
      </c>
    </row>
    <row r="60" spans="2:47" s="8" customFormat="1" ht="25" hidden="1" customHeight="1">
      <c r="B60" s="99"/>
      <c r="D60" s="100" t="s">
        <v>779</v>
      </c>
      <c r="E60" s="101"/>
      <c r="F60" s="101"/>
      <c r="G60" s="101"/>
      <c r="H60" s="101"/>
      <c r="I60" s="101"/>
      <c r="J60" s="102">
        <f>J90</f>
        <v>24135.65</v>
      </c>
      <c r="L60" s="99"/>
    </row>
    <row r="61" spans="2:47" s="9" customFormat="1" ht="20.149999999999999" hidden="1" customHeight="1">
      <c r="B61" s="103"/>
      <c r="D61" s="104" t="s">
        <v>780</v>
      </c>
      <c r="E61" s="105"/>
      <c r="F61" s="105"/>
      <c r="G61" s="105"/>
      <c r="H61" s="105"/>
      <c r="I61" s="105"/>
      <c r="J61" s="106">
        <f>J91</f>
        <v>24135.65</v>
      </c>
      <c r="L61" s="103"/>
    </row>
    <row r="62" spans="2:47" s="8" customFormat="1" ht="25" hidden="1" customHeight="1">
      <c r="B62" s="99"/>
      <c r="D62" s="100" t="s">
        <v>781</v>
      </c>
      <c r="E62" s="101"/>
      <c r="F62" s="101"/>
      <c r="G62" s="101"/>
      <c r="H62" s="101"/>
      <c r="I62" s="101"/>
      <c r="J62" s="102">
        <f>J98</f>
        <v>541417.80000000005</v>
      </c>
      <c r="L62" s="99"/>
    </row>
    <row r="63" spans="2:47" s="9" customFormat="1" ht="20.149999999999999" hidden="1" customHeight="1">
      <c r="B63" s="103"/>
      <c r="D63" s="104" t="s">
        <v>782</v>
      </c>
      <c r="E63" s="105"/>
      <c r="F63" s="105"/>
      <c r="G63" s="105"/>
      <c r="H63" s="105"/>
      <c r="I63" s="105"/>
      <c r="J63" s="106">
        <f>J99</f>
        <v>541417.80000000005</v>
      </c>
      <c r="L63" s="103"/>
    </row>
    <row r="64" spans="2:47" s="8" customFormat="1" ht="25" hidden="1" customHeight="1">
      <c r="B64" s="99"/>
      <c r="D64" s="100" t="s">
        <v>783</v>
      </c>
      <c r="E64" s="101"/>
      <c r="F64" s="101"/>
      <c r="G64" s="101"/>
      <c r="H64" s="101"/>
      <c r="I64" s="101"/>
      <c r="J64" s="102">
        <f>J144</f>
        <v>868839.84000000008</v>
      </c>
      <c r="L64" s="99"/>
    </row>
    <row r="65" spans="2:12" s="9" customFormat="1" ht="20.149999999999999" hidden="1" customHeight="1">
      <c r="B65" s="103"/>
      <c r="D65" s="104" t="s">
        <v>784</v>
      </c>
      <c r="E65" s="105"/>
      <c r="F65" s="105"/>
      <c r="G65" s="105"/>
      <c r="H65" s="105"/>
      <c r="I65" s="105"/>
      <c r="J65" s="106">
        <f>J145</f>
        <v>368580.30000000005</v>
      </c>
      <c r="L65" s="103"/>
    </row>
    <row r="66" spans="2:12" s="9" customFormat="1" ht="20.149999999999999" hidden="1" customHeight="1">
      <c r="B66" s="103"/>
      <c r="D66" s="104" t="s">
        <v>785</v>
      </c>
      <c r="E66" s="105"/>
      <c r="F66" s="105"/>
      <c r="G66" s="105"/>
      <c r="H66" s="105"/>
      <c r="I66" s="105"/>
      <c r="J66" s="106">
        <f>J184</f>
        <v>449439.54000000004</v>
      </c>
      <c r="L66" s="103"/>
    </row>
    <row r="67" spans="2:12" s="9" customFormat="1" ht="20.149999999999999" hidden="1" customHeight="1">
      <c r="B67" s="103"/>
      <c r="D67" s="104" t="s">
        <v>786</v>
      </c>
      <c r="E67" s="105"/>
      <c r="F67" s="105"/>
      <c r="G67" s="105"/>
      <c r="H67" s="105"/>
      <c r="I67" s="105"/>
      <c r="J67" s="106">
        <f>J214</f>
        <v>50820</v>
      </c>
      <c r="L67" s="103"/>
    </row>
    <row r="68" spans="2:12" s="8" customFormat="1" ht="25" hidden="1" customHeight="1">
      <c r="B68" s="99"/>
      <c r="D68" s="100" t="s">
        <v>787</v>
      </c>
      <c r="E68" s="101"/>
      <c r="F68" s="101"/>
      <c r="G68" s="101"/>
      <c r="H68" s="101"/>
      <c r="I68" s="101"/>
      <c r="J68" s="102">
        <f>J223</f>
        <v>29425</v>
      </c>
      <c r="L68" s="99"/>
    </row>
    <row r="69" spans="2:12" s="9" customFormat="1" ht="20.149999999999999" hidden="1" customHeight="1">
      <c r="B69" s="103"/>
      <c r="D69" s="104" t="s">
        <v>788</v>
      </c>
      <c r="E69" s="105"/>
      <c r="F69" s="105"/>
      <c r="G69" s="105"/>
      <c r="H69" s="105"/>
      <c r="I69" s="105"/>
      <c r="J69" s="106">
        <f>J224</f>
        <v>29425</v>
      </c>
      <c r="L69" s="103"/>
    </row>
    <row r="70" spans="2:12" s="1" customFormat="1" ht="21.75" hidden="1" customHeight="1">
      <c r="B70" s="32"/>
      <c r="L70" s="32"/>
    </row>
    <row r="71" spans="2:12" s="1" customFormat="1" ht="7" hidden="1" customHeight="1">
      <c r="B71" s="41"/>
      <c r="C71" s="42"/>
      <c r="D71" s="42"/>
      <c r="E71" s="42"/>
      <c r="F71" s="42"/>
      <c r="G71" s="42"/>
      <c r="H71" s="42"/>
      <c r="I71" s="42"/>
      <c r="J71" s="42"/>
      <c r="K71" s="42"/>
      <c r="L71" s="32"/>
    </row>
    <row r="72" spans="2:12" hidden="1"/>
    <row r="73" spans="2:12" hidden="1"/>
    <row r="74" spans="2:12" hidden="1"/>
    <row r="75" spans="2:12" s="1" customFormat="1" ht="7" customHeight="1">
      <c r="B75" s="43"/>
      <c r="C75" s="44"/>
      <c r="D75" s="44"/>
      <c r="E75" s="44"/>
      <c r="F75" s="44"/>
      <c r="G75" s="44"/>
      <c r="H75" s="44"/>
      <c r="I75" s="44"/>
      <c r="J75" s="44"/>
      <c r="K75" s="44"/>
      <c r="L75" s="32"/>
    </row>
    <row r="76" spans="2:12" s="1" customFormat="1" ht="25" customHeight="1">
      <c r="B76" s="32"/>
      <c r="C76" s="21" t="s">
        <v>104</v>
      </c>
      <c r="L76" s="32"/>
    </row>
    <row r="77" spans="2:12" s="1" customFormat="1" ht="7" customHeight="1">
      <c r="B77" s="32"/>
      <c r="L77" s="32"/>
    </row>
    <row r="78" spans="2:12" s="1" customFormat="1" ht="12" customHeight="1">
      <c r="B78" s="32"/>
      <c r="C78" s="27" t="s">
        <v>16</v>
      </c>
      <c r="L78" s="32"/>
    </row>
    <row r="79" spans="2:12" s="1" customFormat="1" ht="16.5" customHeight="1">
      <c r="B79" s="32"/>
      <c r="E79" s="232" t="str">
        <f>E7</f>
        <v>Chodník Nová Ves - Malenovice</v>
      </c>
      <c r="F79" s="233"/>
      <c r="G79" s="233"/>
      <c r="H79" s="233"/>
      <c r="L79" s="32"/>
    </row>
    <row r="80" spans="2:12" s="1" customFormat="1" ht="12" customHeight="1">
      <c r="B80" s="32"/>
      <c r="C80" s="27" t="s">
        <v>94</v>
      </c>
      <c r="L80" s="32"/>
    </row>
    <row r="81" spans="2:65" s="1" customFormat="1" ht="16.5" customHeight="1">
      <c r="B81" s="32"/>
      <c r="E81" s="216" t="str">
        <f>E9</f>
        <v>SO 401 - Veřejné osvětlení - neuznatelné náklady</v>
      </c>
      <c r="F81" s="231"/>
      <c r="G81" s="231"/>
      <c r="H81" s="231"/>
      <c r="L81" s="32"/>
    </row>
    <row r="82" spans="2:65" s="1" customFormat="1" ht="7" customHeight="1">
      <c r="B82" s="32"/>
      <c r="L82" s="32"/>
    </row>
    <row r="83" spans="2:65" s="1" customFormat="1" ht="12" customHeight="1">
      <c r="B83" s="32"/>
      <c r="C83" s="27" t="s">
        <v>20</v>
      </c>
      <c r="F83" s="25" t="str">
        <f>F12</f>
        <v>p.č. 1382/1, 1382/2  a 1382/3</v>
      </c>
      <c r="I83" s="27" t="s">
        <v>22</v>
      </c>
      <c r="J83" s="49" t="str">
        <f>IF(J12="","",J12)</f>
        <v>13. 1. 2025</v>
      </c>
      <c r="L83" s="32"/>
    </row>
    <row r="84" spans="2:65" s="1" customFormat="1" ht="7" customHeight="1">
      <c r="B84" s="32"/>
      <c r="L84" s="32"/>
    </row>
    <row r="85" spans="2:65" s="1" customFormat="1" ht="15.25" customHeight="1">
      <c r="B85" s="32"/>
      <c r="C85" s="27" t="s">
        <v>24</v>
      </c>
      <c r="F85" s="25" t="str">
        <f>E15</f>
        <v>Frýdlant nad Ostravicí, Náměstí 3, 739 11</v>
      </c>
      <c r="I85" s="27" t="s">
        <v>29</v>
      </c>
      <c r="J85" s="30" t="str">
        <f>E21</f>
        <v>VS Projekt s.r.o.</v>
      </c>
      <c r="L85" s="32"/>
    </row>
    <row r="86" spans="2:65" s="1" customFormat="1" ht="15.25" customHeight="1">
      <c r="B86" s="32"/>
      <c r="C86" s="27" t="s">
        <v>28</v>
      </c>
      <c r="F86" s="25" t="str">
        <f>IF(E18="","",E18)</f>
        <v>Verone synergy s.r.o.</v>
      </c>
      <c r="I86" s="27" t="s">
        <v>32</v>
      </c>
      <c r="J86" s="30" t="str">
        <f>E24</f>
        <v xml:space="preserve"> </v>
      </c>
      <c r="L86" s="32"/>
    </row>
    <row r="87" spans="2:65" s="1" customFormat="1" ht="10.4" customHeight="1">
      <c r="B87" s="32"/>
      <c r="L87" s="32"/>
    </row>
    <row r="88" spans="2:65" s="10" customFormat="1" ht="29.25" customHeight="1">
      <c r="B88" s="107"/>
      <c r="C88" s="108" t="s">
        <v>105</v>
      </c>
      <c r="D88" s="109" t="s">
        <v>55</v>
      </c>
      <c r="E88" s="109" t="s">
        <v>51</v>
      </c>
      <c r="F88" s="109" t="s">
        <v>52</v>
      </c>
      <c r="G88" s="109" t="s">
        <v>106</v>
      </c>
      <c r="H88" s="109" t="s">
        <v>107</v>
      </c>
      <c r="I88" s="109" t="s">
        <v>108</v>
      </c>
      <c r="J88" s="109" t="s">
        <v>98</v>
      </c>
      <c r="K88" s="110" t="s">
        <v>109</v>
      </c>
      <c r="L88" s="107"/>
      <c r="M88" s="56" t="s">
        <v>3</v>
      </c>
      <c r="N88" s="57" t="s">
        <v>40</v>
      </c>
      <c r="O88" s="57" t="s">
        <v>110</v>
      </c>
      <c r="P88" s="57" t="s">
        <v>111</v>
      </c>
      <c r="Q88" s="57" t="s">
        <v>112</v>
      </c>
      <c r="R88" s="57" t="s">
        <v>113</v>
      </c>
      <c r="S88" s="57" t="s">
        <v>114</v>
      </c>
      <c r="T88" s="58" t="s">
        <v>115</v>
      </c>
    </row>
    <row r="89" spans="2:65" s="1" customFormat="1" ht="22.75" customHeight="1">
      <c r="B89" s="32"/>
      <c r="C89" s="61" t="s">
        <v>116</v>
      </c>
      <c r="J89" s="111">
        <f>BK89</f>
        <v>1463818.29</v>
      </c>
      <c r="L89" s="32"/>
      <c r="M89" s="59"/>
      <c r="N89" s="50"/>
      <c r="O89" s="50"/>
      <c r="P89" s="112">
        <f>P90+P98+P144+P223</f>
        <v>0</v>
      </c>
      <c r="Q89" s="50"/>
      <c r="R89" s="112">
        <f>R90+R98+R144+R223</f>
        <v>0</v>
      </c>
      <c r="S89" s="50"/>
      <c r="T89" s="113">
        <f>T90+T98+T144+T223</f>
        <v>0</v>
      </c>
      <c r="AT89" s="17" t="s">
        <v>69</v>
      </c>
      <c r="AU89" s="17" t="s">
        <v>99</v>
      </c>
      <c r="BK89" s="114">
        <f>BK90+BK98+BK144+BK223</f>
        <v>1463818.29</v>
      </c>
    </row>
    <row r="90" spans="2:65" s="11" customFormat="1" ht="26.15" customHeight="1">
      <c r="B90" s="115"/>
      <c r="D90" s="116" t="s">
        <v>69</v>
      </c>
      <c r="E90" s="117" t="s">
        <v>117</v>
      </c>
      <c r="F90" s="117" t="s">
        <v>789</v>
      </c>
      <c r="I90" s="118"/>
      <c r="J90" s="119">
        <f>BK90</f>
        <v>24135.65</v>
      </c>
      <c r="L90" s="115"/>
      <c r="M90" s="120"/>
      <c r="P90" s="121">
        <f>P91</f>
        <v>0</v>
      </c>
      <c r="R90" s="121">
        <f>R91</f>
        <v>0</v>
      </c>
      <c r="T90" s="122">
        <f>T91</f>
        <v>0</v>
      </c>
      <c r="AR90" s="116" t="s">
        <v>78</v>
      </c>
      <c r="AT90" s="123" t="s">
        <v>69</v>
      </c>
      <c r="AU90" s="123" t="s">
        <v>70</v>
      </c>
      <c r="AY90" s="116" t="s">
        <v>119</v>
      </c>
      <c r="BK90" s="124">
        <f>BK91</f>
        <v>24135.65</v>
      </c>
    </row>
    <row r="91" spans="2:65" s="11" customFormat="1" ht="22.75" customHeight="1">
      <c r="B91" s="115"/>
      <c r="D91" s="116" t="s">
        <v>69</v>
      </c>
      <c r="E91" s="125" t="s">
        <v>78</v>
      </c>
      <c r="F91" s="125" t="s">
        <v>790</v>
      </c>
      <c r="I91" s="118"/>
      <c r="J91" s="126">
        <f>BK91</f>
        <v>24135.65</v>
      </c>
      <c r="L91" s="115"/>
      <c r="M91" s="120"/>
      <c r="P91" s="121">
        <f>SUM(P92:P97)</f>
        <v>0</v>
      </c>
      <c r="R91" s="121">
        <f>SUM(R92:R97)</f>
        <v>0</v>
      </c>
      <c r="T91" s="122">
        <f>SUM(T92:T97)</f>
        <v>0</v>
      </c>
      <c r="AR91" s="116" t="s">
        <v>78</v>
      </c>
      <c r="AT91" s="123" t="s">
        <v>69</v>
      </c>
      <c r="AU91" s="123" t="s">
        <v>78</v>
      </c>
      <c r="AY91" s="116" t="s">
        <v>119</v>
      </c>
      <c r="BK91" s="124">
        <f>SUM(BK92:BK97)</f>
        <v>24135.65</v>
      </c>
    </row>
    <row r="92" spans="2:65" s="1" customFormat="1" ht="33" customHeight="1">
      <c r="B92" s="127"/>
      <c r="C92" s="128" t="s">
        <v>78</v>
      </c>
      <c r="D92" s="128" t="s">
        <v>121</v>
      </c>
      <c r="E92" s="129" t="s">
        <v>791</v>
      </c>
      <c r="F92" s="130" t="s">
        <v>792</v>
      </c>
      <c r="G92" s="131" t="s">
        <v>176</v>
      </c>
      <c r="H92" s="132">
        <v>31.344999999999999</v>
      </c>
      <c r="I92" s="133">
        <v>66</v>
      </c>
      <c r="J92" s="134">
        <f>ROUND(I92*H92,2)</f>
        <v>2068.77</v>
      </c>
      <c r="K92" s="130" t="s">
        <v>125</v>
      </c>
      <c r="L92" s="32"/>
      <c r="M92" s="135" t="s">
        <v>3</v>
      </c>
      <c r="N92" s="136" t="s">
        <v>41</v>
      </c>
      <c r="P92" s="137">
        <f>O92*H92</f>
        <v>0</v>
      </c>
      <c r="Q92" s="137">
        <v>0</v>
      </c>
      <c r="R92" s="137">
        <f>Q92*H92</f>
        <v>0</v>
      </c>
      <c r="S92" s="137">
        <v>0</v>
      </c>
      <c r="T92" s="138">
        <f>S92*H92</f>
        <v>0</v>
      </c>
      <c r="AR92" s="139" t="s">
        <v>126</v>
      </c>
      <c r="AT92" s="139" t="s">
        <v>121</v>
      </c>
      <c r="AU92" s="139" t="s">
        <v>80</v>
      </c>
      <c r="AY92" s="17" t="s">
        <v>119</v>
      </c>
      <c r="BE92" s="140">
        <f>IF(N92="základní",J92,0)</f>
        <v>2068.77</v>
      </c>
      <c r="BF92" s="140">
        <f>IF(N92="snížená",J92,0)</f>
        <v>0</v>
      </c>
      <c r="BG92" s="140">
        <f>IF(N92="zákl. přenesená",J92,0)</f>
        <v>0</v>
      </c>
      <c r="BH92" s="140">
        <f>IF(N92="sníž. přenesená",J92,0)</f>
        <v>0</v>
      </c>
      <c r="BI92" s="140">
        <f>IF(N92="nulová",J92,0)</f>
        <v>0</v>
      </c>
      <c r="BJ92" s="17" t="s">
        <v>78</v>
      </c>
      <c r="BK92" s="140">
        <f>ROUND(I92*H92,2)</f>
        <v>2068.77</v>
      </c>
      <c r="BL92" s="17" t="s">
        <v>126</v>
      </c>
      <c r="BM92" s="139" t="s">
        <v>80</v>
      </c>
    </row>
    <row r="93" spans="2:65" s="1" customFormat="1">
      <c r="B93" s="32"/>
      <c r="D93" s="141" t="s">
        <v>128</v>
      </c>
      <c r="F93" s="142" t="s">
        <v>793</v>
      </c>
      <c r="I93" s="143"/>
      <c r="L93" s="32"/>
      <c r="M93" s="144"/>
      <c r="T93" s="53"/>
      <c r="AT93" s="17" t="s">
        <v>128</v>
      </c>
      <c r="AU93" s="17" t="s">
        <v>80</v>
      </c>
    </row>
    <row r="94" spans="2:65" s="1" customFormat="1" ht="37.75" customHeight="1">
      <c r="B94" s="127"/>
      <c r="C94" s="128" t="s">
        <v>80</v>
      </c>
      <c r="D94" s="128" t="s">
        <v>121</v>
      </c>
      <c r="E94" s="129" t="s">
        <v>241</v>
      </c>
      <c r="F94" s="130" t="s">
        <v>794</v>
      </c>
      <c r="G94" s="131" t="s">
        <v>176</v>
      </c>
      <c r="H94" s="132">
        <v>313.45</v>
      </c>
      <c r="I94" s="133">
        <v>26.4</v>
      </c>
      <c r="J94" s="134">
        <f>ROUND(I94*H94,2)</f>
        <v>8275.08</v>
      </c>
      <c r="K94" s="130" t="s">
        <v>125</v>
      </c>
      <c r="L94" s="32"/>
      <c r="M94" s="135" t="s">
        <v>3</v>
      </c>
      <c r="N94" s="136" t="s">
        <v>41</v>
      </c>
      <c r="P94" s="137">
        <f>O94*H94</f>
        <v>0</v>
      </c>
      <c r="Q94" s="137">
        <v>0</v>
      </c>
      <c r="R94" s="137">
        <f>Q94*H94</f>
        <v>0</v>
      </c>
      <c r="S94" s="137">
        <v>0</v>
      </c>
      <c r="T94" s="138">
        <f>S94*H94</f>
        <v>0</v>
      </c>
      <c r="AR94" s="139" t="s">
        <v>126</v>
      </c>
      <c r="AT94" s="139" t="s">
        <v>121</v>
      </c>
      <c r="AU94" s="139" t="s">
        <v>80</v>
      </c>
      <c r="AY94" s="17" t="s">
        <v>119</v>
      </c>
      <c r="BE94" s="140">
        <f>IF(N94="základní",J94,0)</f>
        <v>8275.08</v>
      </c>
      <c r="BF94" s="140">
        <f>IF(N94="snížená",J94,0)</f>
        <v>0</v>
      </c>
      <c r="BG94" s="140">
        <f>IF(N94="zákl. přenesená",J94,0)</f>
        <v>0</v>
      </c>
      <c r="BH94" s="140">
        <f>IF(N94="sníž. přenesená",J94,0)</f>
        <v>0</v>
      </c>
      <c r="BI94" s="140">
        <f>IF(N94="nulová",J94,0)</f>
        <v>0</v>
      </c>
      <c r="BJ94" s="17" t="s">
        <v>78</v>
      </c>
      <c r="BK94" s="140">
        <f>ROUND(I94*H94,2)</f>
        <v>8275.08</v>
      </c>
      <c r="BL94" s="17" t="s">
        <v>126</v>
      </c>
      <c r="BM94" s="139" t="s">
        <v>126</v>
      </c>
    </row>
    <row r="95" spans="2:65" s="1" customFormat="1">
      <c r="B95" s="32"/>
      <c r="D95" s="141" t="s">
        <v>128</v>
      </c>
      <c r="F95" s="142" t="s">
        <v>244</v>
      </c>
      <c r="I95" s="143"/>
      <c r="L95" s="32"/>
      <c r="M95" s="144"/>
      <c r="T95" s="53"/>
      <c r="AT95" s="17" t="s">
        <v>128</v>
      </c>
      <c r="AU95" s="17" t="s">
        <v>80</v>
      </c>
    </row>
    <row r="96" spans="2:65" s="1" customFormat="1" ht="44.25" customHeight="1">
      <c r="B96" s="127"/>
      <c r="C96" s="128" t="s">
        <v>138</v>
      </c>
      <c r="D96" s="128" t="s">
        <v>121</v>
      </c>
      <c r="E96" s="129" t="s">
        <v>405</v>
      </c>
      <c r="F96" s="130" t="s">
        <v>406</v>
      </c>
      <c r="G96" s="131" t="s">
        <v>261</v>
      </c>
      <c r="H96" s="132">
        <v>50.152000000000001</v>
      </c>
      <c r="I96" s="133">
        <v>275</v>
      </c>
      <c r="J96" s="134">
        <f>ROUND(I96*H96,2)</f>
        <v>13791.8</v>
      </c>
      <c r="K96" s="130" t="s">
        <v>125</v>
      </c>
      <c r="L96" s="32"/>
      <c r="M96" s="135" t="s">
        <v>3</v>
      </c>
      <c r="N96" s="136" t="s">
        <v>41</v>
      </c>
      <c r="P96" s="137">
        <f>O96*H96</f>
        <v>0</v>
      </c>
      <c r="Q96" s="137">
        <v>0</v>
      </c>
      <c r="R96" s="137">
        <f>Q96*H96</f>
        <v>0</v>
      </c>
      <c r="S96" s="137">
        <v>0</v>
      </c>
      <c r="T96" s="138">
        <f>S96*H96</f>
        <v>0</v>
      </c>
      <c r="AR96" s="139" t="s">
        <v>126</v>
      </c>
      <c r="AT96" s="139" t="s">
        <v>121</v>
      </c>
      <c r="AU96" s="139" t="s">
        <v>80</v>
      </c>
      <c r="AY96" s="17" t="s">
        <v>119</v>
      </c>
      <c r="BE96" s="140">
        <f>IF(N96="základní",J96,0)</f>
        <v>13791.8</v>
      </c>
      <c r="BF96" s="140">
        <f>IF(N96="snížená",J96,0)</f>
        <v>0</v>
      </c>
      <c r="BG96" s="140">
        <f>IF(N96="zákl. přenesená",J96,0)</f>
        <v>0</v>
      </c>
      <c r="BH96" s="140">
        <f>IF(N96="sníž. přenesená",J96,0)</f>
        <v>0</v>
      </c>
      <c r="BI96" s="140">
        <f>IF(N96="nulová",J96,0)</f>
        <v>0</v>
      </c>
      <c r="BJ96" s="17" t="s">
        <v>78</v>
      </c>
      <c r="BK96" s="140">
        <f>ROUND(I96*H96,2)</f>
        <v>13791.8</v>
      </c>
      <c r="BL96" s="17" t="s">
        <v>126</v>
      </c>
      <c r="BM96" s="139" t="s">
        <v>155</v>
      </c>
    </row>
    <row r="97" spans="2:65" s="1" customFormat="1">
      <c r="B97" s="32"/>
      <c r="D97" s="141" t="s">
        <v>128</v>
      </c>
      <c r="F97" s="142" t="s">
        <v>408</v>
      </c>
      <c r="I97" s="143"/>
      <c r="L97" s="32"/>
      <c r="M97" s="144"/>
      <c r="T97" s="53"/>
      <c r="AT97" s="17" t="s">
        <v>128</v>
      </c>
      <c r="AU97" s="17" t="s">
        <v>80</v>
      </c>
    </row>
    <row r="98" spans="2:65" s="11" customFormat="1" ht="26.15" customHeight="1">
      <c r="B98" s="115"/>
      <c r="D98" s="116" t="s">
        <v>69</v>
      </c>
      <c r="E98" s="117" t="s">
        <v>795</v>
      </c>
      <c r="F98" s="117" t="s">
        <v>796</v>
      </c>
      <c r="I98" s="118"/>
      <c r="J98" s="119">
        <f>BK98</f>
        <v>541417.80000000005</v>
      </c>
      <c r="L98" s="115"/>
      <c r="M98" s="120"/>
      <c r="P98" s="121">
        <f>P99</f>
        <v>0</v>
      </c>
      <c r="R98" s="121">
        <f>R99</f>
        <v>0</v>
      </c>
      <c r="T98" s="122">
        <f>T99</f>
        <v>0</v>
      </c>
      <c r="AR98" s="116" t="s">
        <v>80</v>
      </c>
      <c r="AT98" s="123" t="s">
        <v>69</v>
      </c>
      <c r="AU98" s="123" t="s">
        <v>70</v>
      </c>
      <c r="AY98" s="116" t="s">
        <v>119</v>
      </c>
      <c r="BK98" s="124">
        <f>BK99</f>
        <v>541417.80000000005</v>
      </c>
    </row>
    <row r="99" spans="2:65" s="11" customFormat="1" ht="22.75" customHeight="1">
      <c r="B99" s="115"/>
      <c r="D99" s="116" t="s">
        <v>69</v>
      </c>
      <c r="E99" s="125" t="s">
        <v>797</v>
      </c>
      <c r="F99" s="125" t="s">
        <v>798</v>
      </c>
      <c r="I99" s="118"/>
      <c r="J99" s="126">
        <f>BK99</f>
        <v>541417.80000000005</v>
      </c>
      <c r="L99" s="115"/>
      <c r="M99" s="120"/>
      <c r="P99" s="121">
        <f>SUM(P100:P143)</f>
        <v>0</v>
      </c>
      <c r="R99" s="121">
        <f>SUM(R100:R143)</f>
        <v>0</v>
      </c>
      <c r="T99" s="122">
        <f>SUM(T100:T143)</f>
        <v>0</v>
      </c>
      <c r="AR99" s="116" t="s">
        <v>80</v>
      </c>
      <c r="AT99" s="123" t="s">
        <v>69</v>
      </c>
      <c r="AU99" s="123" t="s">
        <v>78</v>
      </c>
      <c r="AY99" s="116" t="s">
        <v>119</v>
      </c>
      <c r="BK99" s="124">
        <f>SUM(BK100:BK143)</f>
        <v>541417.80000000005</v>
      </c>
    </row>
    <row r="100" spans="2:65" s="1" customFormat="1" ht="37.75" customHeight="1">
      <c r="B100" s="127"/>
      <c r="C100" s="128" t="s">
        <v>126</v>
      </c>
      <c r="D100" s="128" t="s">
        <v>121</v>
      </c>
      <c r="E100" s="129" t="s">
        <v>799</v>
      </c>
      <c r="F100" s="130" t="s">
        <v>800</v>
      </c>
      <c r="G100" s="131" t="s">
        <v>145</v>
      </c>
      <c r="H100" s="132">
        <v>4</v>
      </c>
      <c r="I100" s="133">
        <v>53.9</v>
      </c>
      <c r="J100" s="134">
        <f>ROUND(I100*H100,2)</f>
        <v>215.6</v>
      </c>
      <c r="K100" s="130" t="s">
        <v>125</v>
      </c>
      <c r="L100" s="32"/>
      <c r="M100" s="135" t="s">
        <v>3</v>
      </c>
      <c r="N100" s="136" t="s">
        <v>41</v>
      </c>
      <c r="P100" s="137">
        <f>O100*H100</f>
        <v>0</v>
      </c>
      <c r="Q100" s="137">
        <v>0</v>
      </c>
      <c r="R100" s="137">
        <f>Q100*H100</f>
        <v>0</v>
      </c>
      <c r="S100" s="137">
        <v>0</v>
      </c>
      <c r="T100" s="138">
        <f>S100*H100</f>
        <v>0</v>
      </c>
      <c r="AR100" s="139" t="s">
        <v>228</v>
      </c>
      <c r="AT100" s="139" t="s">
        <v>121</v>
      </c>
      <c r="AU100" s="139" t="s">
        <v>80</v>
      </c>
      <c r="AY100" s="17" t="s">
        <v>119</v>
      </c>
      <c r="BE100" s="140">
        <f>IF(N100="základní",J100,0)</f>
        <v>215.6</v>
      </c>
      <c r="BF100" s="140">
        <f>IF(N100="snížená",J100,0)</f>
        <v>0</v>
      </c>
      <c r="BG100" s="140">
        <f>IF(N100="zákl. přenesená",J100,0)</f>
        <v>0</v>
      </c>
      <c r="BH100" s="140">
        <f>IF(N100="sníž. přenesená",J100,0)</f>
        <v>0</v>
      </c>
      <c r="BI100" s="140">
        <f>IF(N100="nulová",J100,0)</f>
        <v>0</v>
      </c>
      <c r="BJ100" s="17" t="s">
        <v>78</v>
      </c>
      <c r="BK100" s="140">
        <f>ROUND(I100*H100,2)</f>
        <v>215.6</v>
      </c>
      <c r="BL100" s="17" t="s">
        <v>228</v>
      </c>
      <c r="BM100" s="139" t="s">
        <v>167</v>
      </c>
    </row>
    <row r="101" spans="2:65" s="1" customFormat="1">
      <c r="B101" s="32"/>
      <c r="D101" s="141" t="s">
        <v>128</v>
      </c>
      <c r="F101" s="142" t="s">
        <v>801</v>
      </c>
      <c r="I101" s="143"/>
      <c r="L101" s="32"/>
      <c r="M101" s="144"/>
      <c r="T101" s="53"/>
      <c r="AT101" s="17" t="s">
        <v>128</v>
      </c>
      <c r="AU101" s="17" t="s">
        <v>80</v>
      </c>
    </row>
    <row r="102" spans="2:65" s="1" customFormat="1" ht="24.25" customHeight="1">
      <c r="B102" s="127"/>
      <c r="C102" s="173" t="s">
        <v>149</v>
      </c>
      <c r="D102" s="173" t="s">
        <v>258</v>
      </c>
      <c r="E102" s="174" t="s">
        <v>802</v>
      </c>
      <c r="F102" s="175" t="s">
        <v>803</v>
      </c>
      <c r="G102" s="176" t="s">
        <v>145</v>
      </c>
      <c r="H102" s="177">
        <v>4</v>
      </c>
      <c r="I102" s="178">
        <v>64.900000000000006</v>
      </c>
      <c r="J102" s="179">
        <f>ROUND(I102*H102,2)</f>
        <v>259.60000000000002</v>
      </c>
      <c r="K102" s="175" t="s">
        <v>125</v>
      </c>
      <c r="L102" s="180"/>
      <c r="M102" s="181" t="s">
        <v>3</v>
      </c>
      <c r="N102" s="182" t="s">
        <v>41</v>
      </c>
      <c r="P102" s="137">
        <f>O102*H102</f>
        <v>0</v>
      </c>
      <c r="Q102" s="137">
        <v>0</v>
      </c>
      <c r="R102" s="137">
        <f>Q102*H102</f>
        <v>0</v>
      </c>
      <c r="S102" s="137">
        <v>0</v>
      </c>
      <c r="T102" s="138">
        <f>S102*H102</f>
        <v>0</v>
      </c>
      <c r="AR102" s="139" t="s">
        <v>328</v>
      </c>
      <c r="AT102" s="139" t="s">
        <v>258</v>
      </c>
      <c r="AU102" s="139" t="s">
        <v>80</v>
      </c>
      <c r="AY102" s="17" t="s">
        <v>119</v>
      </c>
      <c r="BE102" s="140">
        <f>IF(N102="základní",J102,0)</f>
        <v>259.60000000000002</v>
      </c>
      <c r="BF102" s="140">
        <f>IF(N102="snížená",J102,0)</f>
        <v>0</v>
      </c>
      <c r="BG102" s="140">
        <f>IF(N102="zákl. přenesená",J102,0)</f>
        <v>0</v>
      </c>
      <c r="BH102" s="140">
        <f>IF(N102="sníž. přenesená",J102,0)</f>
        <v>0</v>
      </c>
      <c r="BI102" s="140">
        <f>IF(N102="nulová",J102,0)</f>
        <v>0</v>
      </c>
      <c r="BJ102" s="17" t="s">
        <v>78</v>
      </c>
      <c r="BK102" s="140">
        <f>ROUND(I102*H102,2)</f>
        <v>259.60000000000002</v>
      </c>
      <c r="BL102" s="17" t="s">
        <v>228</v>
      </c>
      <c r="BM102" s="139" t="s">
        <v>181</v>
      </c>
    </row>
    <row r="103" spans="2:65" s="1" customFormat="1" ht="24.25" customHeight="1">
      <c r="B103" s="127"/>
      <c r="C103" s="173" t="s">
        <v>155</v>
      </c>
      <c r="D103" s="173" t="s">
        <v>258</v>
      </c>
      <c r="E103" s="174" t="s">
        <v>804</v>
      </c>
      <c r="F103" s="175" t="s">
        <v>805</v>
      </c>
      <c r="G103" s="176" t="s">
        <v>124</v>
      </c>
      <c r="H103" s="177">
        <v>2</v>
      </c>
      <c r="I103" s="178">
        <v>42.9</v>
      </c>
      <c r="J103" s="179">
        <f>ROUND(I103*H103,2)</f>
        <v>85.8</v>
      </c>
      <c r="K103" s="175" t="s">
        <v>125</v>
      </c>
      <c r="L103" s="180"/>
      <c r="M103" s="181" t="s">
        <v>3</v>
      </c>
      <c r="N103" s="182" t="s">
        <v>41</v>
      </c>
      <c r="P103" s="137">
        <f>O103*H103</f>
        <v>0</v>
      </c>
      <c r="Q103" s="137">
        <v>0</v>
      </c>
      <c r="R103" s="137">
        <f>Q103*H103</f>
        <v>0</v>
      </c>
      <c r="S103" s="137">
        <v>0</v>
      </c>
      <c r="T103" s="138">
        <f>S103*H103</f>
        <v>0</v>
      </c>
      <c r="AR103" s="139" t="s">
        <v>328</v>
      </c>
      <c r="AT103" s="139" t="s">
        <v>258</v>
      </c>
      <c r="AU103" s="139" t="s">
        <v>80</v>
      </c>
      <c r="AY103" s="17" t="s">
        <v>119</v>
      </c>
      <c r="BE103" s="140">
        <f>IF(N103="základní",J103,0)</f>
        <v>85.8</v>
      </c>
      <c r="BF103" s="140">
        <f>IF(N103="snížená",J103,0)</f>
        <v>0</v>
      </c>
      <c r="BG103" s="140">
        <f>IF(N103="zákl. přenesená",J103,0)</f>
        <v>0</v>
      </c>
      <c r="BH103" s="140">
        <f>IF(N103="sníž. přenesená",J103,0)</f>
        <v>0</v>
      </c>
      <c r="BI103" s="140">
        <f>IF(N103="nulová",J103,0)</f>
        <v>0</v>
      </c>
      <c r="BJ103" s="17" t="s">
        <v>78</v>
      </c>
      <c r="BK103" s="140">
        <f>ROUND(I103*H103,2)</f>
        <v>85.8</v>
      </c>
      <c r="BL103" s="17" t="s">
        <v>228</v>
      </c>
      <c r="BM103" s="139" t="s">
        <v>198</v>
      </c>
    </row>
    <row r="104" spans="2:65" s="1" customFormat="1" ht="16.5" customHeight="1">
      <c r="B104" s="127"/>
      <c r="C104" s="173" t="s">
        <v>161</v>
      </c>
      <c r="D104" s="173" t="s">
        <v>258</v>
      </c>
      <c r="E104" s="174" t="s">
        <v>806</v>
      </c>
      <c r="F104" s="175" t="s">
        <v>807</v>
      </c>
      <c r="G104" s="176" t="s">
        <v>124</v>
      </c>
      <c r="H104" s="177">
        <v>5</v>
      </c>
      <c r="I104" s="178">
        <v>163.9</v>
      </c>
      <c r="J104" s="179">
        <f>ROUND(I104*H104,2)</f>
        <v>819.5</v>
      </c>
      <c r="K104" s="175" t="s">
        <v>136</v>
      </c>
      <c r="L104" s="180"/>
      <c r="M104" s="181" t="s">
        <v>3</v>
      </c>
      <c r="N104" s="182" t="s">
        <v>41</v>
      </c>
      <c r="P104" s="137">
        <f>O104*H104</f>
        <v>0</v>
      </c>
      <c r="Q104" s="137">
        <v>0</v>
      </c>
      <c r="R104" s="137">
        <f>Q104*H104</f>
        <v>0</v>
      </c>
      <c r="S104" s="137">
        <v>0</v>
      </c>
      <c r="T104" s="138">
        <f>S104*H104</f>
        <v>0</v>
      </c>
      <c r="AR104" s="139" t="s">
        <v>328</v>
      </c>
      <c r="AT104" s="139" t="s">
        <v>258</v>
      </c>
      <c r="AU104" s="139" t="s">
        <v>80</v>
      </c>
      <c r="AY104" s="17" t="s">
        <v>119</v>
      </c>
      <c r="BE104" s="140">
        <f>IF(N104="základní",J104,0)</f>
        <v>819.5</v>
      </c>
      <c r="BF104" s="140">
        <f>IF(N104="snížená",J104,0)</f>
        <v>0</v>
      </c>
      <c r="BG104" s="140">
        <f>IF(N104="zákl. přenesená",J104,0)</f>
        <v>0</v>
      </c>
      <c r="BH104" s="140">
        <f>IF(N104="sníž. přenesená",J104,0)</f>
        <v>0</v>
      </c>
      <c r="BI104" s="140">
        <f>IF(N104="nulová",J104,0)</f>
        <v>0</v>
      </c>
      <c r="BJ104" s="17" t="s">
        <v>78</v>
      </c>
      <c r="BK104" s="140">
        <f>ROUND(I104*H104,2)</f>
        <v>819.5</v>
      </c>
      <c r="BL104" s="17" t="s">
        <v>228</v>
      </c>
      <c r="BM104" s="139" t="s">
        <v>215</v>
      </c>
    </row>
    <row r="105" spans="2:65" s="1" customFormat="1" ht="37.75" customHeight="1">
      <c r="B105" s="127"/>
      <c r="C105" s="128" t="s">
        <v>167</v>
      </c>
      <c r="D105" s="128" t="s">
        <v>121</v>
      </c>
      <c r="E105" s="129" t="s">
        <v>808</v>
      </c>
      <c r="F105" s="130" t="s">
        <v>809</v>
      </c>
      <c r="G105" s="131" t="s">
        <v>145</v>
      </c>
      <c r="H105" s="132">
        <v>110</v>
      </c>
      <c r="I105" s="133">
        <v>20.9</v>
      </c>
      <c r="J105" s="134">
        <f>ROUND(I105*H105,2)</f>
        <v>2299</v>
      </c>
      <c r="K105" s="130" t="s">
        <v>125</v>
      </c>
      <c r="L105" s="32"/>
      <c r="M105" s="135" t="s">
        <v>3</v>
      </c>
      <c r="N105" s="136" t="s">
        <v>41</v>
      </c>
      <c r="P105" s="137">
        <f>O105*H105</f>
        <v>0</v>
      </c>
      <c r="Q105" s="137">
        <v>0</v>
      </c>
      <c r="R105" s="137">
        <f>Q105*H105</f>
        <v>0</v>
      </c>
      <c r="S105" s="137">
        <v>0</v>
      </c>
      <c r="T105" s="138">
        <f>S105*H105</f>
        <v>0</v>
      </c>
      <c r="AR105" s="139" t="s">
        <v>228</v>
      </c>
      <c r="AT105" s="139" t="s">
        <v>121</v>
      </c>
      <c r="AU105" s="139" t="s">
        <v>80</v>
      </c>
      <c r="AY105" s="17" t="s">
        <v>119</v>
      </c>
      <c r="BE105" s="140">
        <f>IF(N105="základní",J105,0)</f>
        <v>2299</v>
      </c>
      <c r="BF105" s="140">
        <f>IF(N105="snížená",J105,0)</f>
        <v>0</v>
      </c>
      <c r="BG105" s="140">
        <f>IF(N105="zákl. přenesená",J105,0)</f>
        <v>0</v>
      </c>
      <c r="BH105" s="140">
        <f>IF(N105="sníž. přenesená",J105,0)</f>
        <v>0</v>
      </c>
      <c r="BI105" s="140">
        <f>IF(N105="nulová",J105,0)</f>
        <v>0</v>
      </c>
      <c r="BJ105" s="17" t="s">
        <v>78</v>
      </c>
      <c r="BK105" s="140">
        <f>ROUND(I105*H105,2)</f>
        <v>2299</v>
      </c>
      <c r="BL105" s="17" t="s">
        <v>228</v>
      </c>
      <c r="BM105" s="139" t="s">
        <v>228</v>
      </c>
    </row>
    <row r="106" spans="2:65" s="1" customFormat="1">
      <c r="B106" s="32"/>
      <c r="D106" s="141" t="s">
        <v>128</v>
      </c>
      <c r="F106" s="142" t="s">
        <v>810</v>
      </c>
      <c r="I106" s="143"/>
      <c r="L106" s="32"/>
      <c r="M106" s="144"/>
      <c r="T106" s="53"/>
      <c r="AT106" s="17" t="s">
        <v>128</v>
      </c>
      <c r="AU106" s="17" t="s">
        <v>80</v>
      </c>
    </row>
    <row r="107" spans="2:65" s="1" customFormat="1" ht="16.5" customHeight="1">
      <c r="B107" s="127"/>
      <c r="C107" s="173" t="s">
        <v>173</v>
      </c>
      <c r="D107" s="173" t="s">
        <v>258</v>
      </c>
      <c r="E107" s="174" t="s">
        <v>811</v>
      </c>
      <c r="F107" s="175" t="s">
        <v>812</v>
      </c>
      <c r="G107" s="176" t="s">
        <v>145</v>
      </c>
      <c r="H107" s="177">
        <v>110</v>
      </c>
      <c r="I107" s="178">
        <v>20.9</v>
      </c>
      <c r="J107" s="179">
        <f>ROUND(I107*H107,2)</f>
        <v>2299</v>
      </c>
      <c r="K107" s="175" t="s">
        <v>125</v>
      </c>
      <c r="L107" s="180"/>
      <c r="M107" s="181" t="s">
        <v>3</v>
      </c>
      <c r="N107" s="182" t="s">
        <v>41</v>
      </c>
      <c r="P107" s="137">
        <f>O107*H107</f>
        <v>0</v>
      </c>
      <c r="Q107" s="137">
        <v>0</v>
      </c>
      <c r="R107" s="137">
        <f>Q107*H107</f>
        <v>0</v>
      </c>
      <c r="S107" s="137">
        <v>0</v>
      </c>
      <c r="T107" s="138">
        <f>S107*H107</f>
        <v>0</v>
      </c>
      <c r="AR107" s="139" t="s">
        <v>328</v>
      </c>
      <c r="AT107" s="139" t="s">
        <v>258</v>
      </c>
      <c r="AU107" s="139" t="s">
        <v>80</v>
      </c>
      <c r="AY107" s="17" t="s">
        <v>119</v>
      </c>
      <c r="BE107" s="140">
        <f>IF(N107="základní",J107,0)</f>
        <v>2299</v>
      </c>
      <c r="BF107" s="140">
        <f>IF(N107="snížená",J107,0)</f>
        <v>0</v>
      </c>
      <c r="BG107" s="140">
        <f>IF(N107="zákl. přenesená",J107,0)</f>
        <v>0</v>
      </c>
      <c r="BH107" s="140">
        <f>IF(N107="sníž. přenesená",J107,0)</f>
        <v>0</v>
      </c>
      <c r="BI107" s="140">
        <f>IF(N107="nulová",J107,0)</f>
        <v>0</v>
      </c>
      <c r="BJ107" s="17" t="s">
        <v>78</v>
      </c>
      <c r="BK107" s="140">
        <f>ROUND(I107*H107,2)</f>
        <v>2299</v>
      </c>
      <c r="BL107" s="17" t="s">
        <v>228</v>
      </c>
      <c r="BM107" s="139" t="s">
        <v>240</v>
      </c>
    </row>
    <row r="108" spans="2:65" s="1" customFormat="1" ht="37.75" customHeight="1">
      <c r="B108" s="127"/>
      <c r="C108" s="128" t="s">
        <v>181</v>
      </c>
      <c r="D108" s="128" t="s">
        <v>121</v>
      </c>
      <c r="E108" s="129" t="s">
        <v>813</v>
      </c>
      <c r="F108" s="130" t="s">
        <v>814</v>
      </c>
      <c r="G108" s="131" t="s">
        <v>145</v>
      </c>
      <c r="H108" s="132">
        <v>590</v>
      </c>
      <c r="I108" s="133">
        <v>31.9</v>
      </c>
      <c r="J108" s="134">
        <f>ROUND(I108*H108,2)</f>
        <v>18821</v>
      </c>
      <c r="K108" s="130" t="s">
        <v>125</v>
      </c>
      <c r="L108" s="32"/>
      <c r="M108" s="135" t="s">
        <v>3</v>
      </c>
      <c r="N108" s="136" t="s">
        <v>41</v>
      </c>
      <c r="P108" s="137">
        <f>O108*H108</f>
        <v>0</v>
      </c>
      <c r="Q108" s="137">
        <v>0</v>
      </c>
      <c r="R108" s="137">
        <f>Q108*H108</f>
        <v>0</v>
      </c>
      <c r="S108" s="137">
        <v>0</v>
      </c>
      <c r="T108" s="138">
        <f>S108*H108</f>
        <v>0</v>
      </c>
      <c r="AR108" s="139" t="s">
        <v>228</v>
      </c>
      <c r="AT108" s="139" t="s">
        <v>121</v>
      </c>
      <c r="AU108" s="139" t="s">
        <v>80</v>
      </c>
      <c r="AY108" s="17" t="s">
        <v>119</v>
      </c>
      <c r="BE108" s="140">
        <f>IF(N108="základní",J108,0)</f>
        <v>18821</v>
      </c>
      <c r="BF108" s="140">
        <f>IF(N108="snížená",J108,0)</f>
        <v>0</v>
      </c>
      <c r="BG108" s="140">
        <f>IF(N108="zákl. přenesená",J108,0)</f>
        <v>0</v>
      </c>
      <c r="BH108" s="140">
        <f>IF(N108="sníž. přenesená",J108,0)</f>
        <v>0</v>
      </c>
      <c r="BI108" s="140">
        <f>IF(N108="nulová",J108,0)</f>
        <v>0</v>
      </c>
      <c r="BJ108" s="17" t="s">
        <v>78</v>
      </c>
      <c r="BK108" s="140">
        <f>ROUND(I108*H108,2)</f>
        <v>18821</v>
      </c>
      <c r="BL108" s="17" t="s">
        <v>228</v>
      </c>
      <c r="BM108" s="139" t="s">
        <v>252</v>
      </c>
    </row>
    <row r="109" spans="2:65" s="1" customFormat="1">
      <c r="B109" s="32"/>
      <c r="D109" s="141" t="s">
        <v>128</v>
      </c>
      <c r="F109" s="142" t="s">
        <v>815</v>
      </c>
      <c r="I109" s="143"/>
      <c r="L109" s="32"/>
      <c r="M109" s="144"/>
      <c r="T109" s="53"/>
      <c r="AT109" s="17" t="s">
        <v>128</v>
      </c>
      <c r="AU109" s="17" t="s">
        <v>80</v>
      </c>
    </row>
    <row r="110" spans="2:65" s="1" customFormat="1" ht="16.5" customHeight="1">
      <c r="B110" s="127"/>
      <c r="C110" s="173" t="s">
        <v>188</v>
      </c>
      <c r="D110" s="173" t="s">
        <v>258</v>
      </c>
      <c r="E110" s="174" t="s">
        <v>816</v>
      </c>
      <c r="F110" s="175" t="s">
        <v>817</v>
      </c>
      <c r="G110" s="176" t="s">
        <v>145</v>
      </c>
      <c r="H110" s="177">
        <v>590</v>
      </c>
      <c r="I110" s="178">
        <v>152.9</v>
      </c>
      <c r="J110" s="179">
        <f>ROUND(I110*H110,2)</f>
        <v>90211</v>
      </c>
      <c r="K110" s="175" t="s">
        <v>125</v>
      </c>
      <c r="L110" s="180"/>
      <c r="M110" s="181" t="s">
        <v>3</v>
      </c>
      <c r="N110" s="182" t="s">
        <v>41</v>
      </c>
      <c r="P110" s="137">
        <f>O110*H110</f>
        <v>0</v>
      </c>
      <c r="Q110" s="137">
        <v>0</v>
      </c>
      <c r="R110" s="137">
        <f>Q110*H110</f>
        <v>0</v>
      </c>
      <c r="S110" s="137">
        <v>0</v>
      </c>
      <c r="T110" s="138">
        <f>S110*H110</f>
        <v>0</v>
      </c>
      <c r="AR110" s="139" t="s">
        <v>328</v>
      </c>
      <c r="AT110" s="139" t="s">
        <v>258</v>
      </c>
      <c r="AU110" s="139" t="s">
        <v>80</v>
      </c>
      <c r="AY110" s="17" t="s">
        <v>119</v>
      </c>
      <c r="BE110" s="140">
        <f>IF(N110="základní",J110,0)</f>
        <v>90211</v>
      </c>
      <c r="BF110" s="140">
        <f>IF(N110="snížená",J110,0)</f>
        <v>0</v>
      </c>
      <c r="BG110" s="140">
        <f>IF(N110="zákl. přenesená",J110,0)</f>
        <v>0</v>
      </c>
      <c r="BH110" s="140">
        <f>IF(N110="sníž. přenesená",J110,0)</f>
        <v>0</v>
      </c>
      <c r="BI110" s="140">
        <f>IF(N110="nulová",J110,0)</f>
        <v>0</v>
      </c>
      <c r="BJ110" s="17" t="s">
        <v>78</v>
      </c>
      <c r="BK110" s="140">
        <f>ROUND(I110*H110,2)</f>
        <v>90211</v>
      </c>
      <c r="BL110" s="17" t="s">
        <v>228</v>
      </c>
      <c r="BM110" s="139" t="s">
        <v>264</v>
      </c>
    </row>
    <row r="111" spans="2:65" s="1" customFormat="1" ht="24.25" customHeight="1">
      <c r="B111" s="127"/>
      <c r="C111" s="128" t="s">
        <v>198</v>
      </c>
      <c r="D111" s="128" t="s">
        <v>121</v>
      </c>
      <c r="E111" s="129" t="s">
        <v>818</v>
      </c>
      <c r="F111" s="130" t="s">
        <v>819</v>
      </c>
      <c r="G111" s="131" t="s">
        <v>145</v>
      </c>
      <c r="H111" s="132">
        <v>535</v>
      </c>
      <c r="I111" s="133">
        <v>31.9</v>
      </c>
      <c r="J111" s="134">
        <f>ROUND(I111*H111,2)</f>
        <v>17066.5</v>
      </c>
      <c r="K111" s="130" t="s">
        <v>125</v>
      </c>
      <c r="L111" s="32"/>
      <c r="M111" s="135" t="s">
        <v>3</v>
      </c>
      <c r="N111" s="136" t="s">
        <v>41</v>
      </c>
      <c r="P111" s="137">
        <f>O111*H111</f>
        <v>0</v>
      </c>
      <c r="Q111" s="137">
        <v>0</v>
      </c>
      <c r="R111" s="137">
        <f>Q111*H111</f>
        <v>0</v>
      </c>
      <c r="S111" s="137">
        <v>0</v>
      </c>
      <c r="T111" s="138">
        <f>S111*H111</f>
        <v>0</v>
      </c>
      <c r="AR111" s="139" t="s">
        <v>228</v>
      </c>
      <c r="AT111" s="139" t="s">
        <v>121</v>
      </c>
      <c r="AU111" s="139" t="s">
        <v>80</v>
      </c>
      <c r="AY111" s="17" t="s">
        <v>119</v>
      </c>
      <c r="BE111" s="140">
        <f>IF(N111="základní",J111,0)</f>
        <v>17066.5</v>
      </c>
      <c r="BF111" s="140">
        <f>IF(N111="snížená",J111,0)</f>
        <v>0</v>
      </c>
      <c r="BG111" s="140">
        <f>IF(N111="zákl. přenesená",J111,0)</f>
        <v>0</v>
      </c>
      <c r="BH111" s="140">
        <f>IF(N111="sníž. přenesená",J111,0)</f>
        <v>0</v>
      </c>
      <c r="BI111" s="140">
        <f>IF(N111="nulová",J111,0)</f>
        <v>0</v>
      </c>
      <c r="BJ111" s="17" t="s">
        <v>78</v>
      </c>
      <c r="BK111" s="140">
        <f>ROUND(I111*H111,2)</f>
        <v>17066.5</v>
      </c>
      <c r="BL111" s="17" t="s">
        <v>228</v>
      </c>
      <c r="BM111" s="139" t="s">
        <v>278</v>
      </c>
    </row>
    <row r="112" spans="2:65" s="1" customFormat="1">
      <c r="B112" s="32"/>
      <c r="D112" s="141" t="s">
        <v>128</v>
      </c>
      <c r="F112" s="142" t="s">
        <v>820</v>
      </c>
      <c r="I112" s="143"/>
      <c r="L112" s="32"/>
      <c r="M112" s="144"/>
      <c r="T112" s="53"/>
      <c r="AT112" s="17" t="s">
        <v>128</v>
      </c>
      <c r="AU112" s="17" t="s">
        <v>80</v>
      </c>
    </row>
    <row r="113" spans="2:65" s="1" customFormat="1" ht="16.5" customHeight="1">
      <c r="B113" s="127"/>
      <c r="C113" s="173" t="s">
        <v>208</v>
      </c>
      <c r="D113" s="173" t="s">
        <v>258</v>
      </c>
      <c r="E113" s="174" t="s">
        <v>821</v>
      </c>
      <c r="F113" s="175" t="s">
        <v>822</v>
      </c>
      <c r="G113" s="176" t="s">
        <v>823</v>
      </c>
      <c r="H113" s="177">
        <v>0.53500000000000003</v>
      </c>
      <c r="I113" s="178">
        <v>130900</v>
      </c>
      <c r="J113" s="179">
        <f>ROUND(I113*H113,2)</f>
        <v>70031.5</v>
      </c>
      <c r="K113" s="175" t="s">
        <v>125</v>
      </c>
      <c r="L113" s="180"/>
      <c r="M113" s="181" t="s">
        <v>3</v>
      </c>
      <c r="N113" s="182" t="s">
        <v>41</v>
      </c>
      <c r="P113" s="137">
        <f>O113*H113</f>
        <v>0</v>
      </c>
      <c r="Q113" s="137">
        <v>0</v>
      </c>
      <c r="R113" s="137">
        <f>Q113*H113</f>
        <v>0</v>
      </c>
      <c r="S113" s="137">
        <v>0</v>
      </c>
      <c r="T113" s="138">
        <f>S113*H113</f>
        <v>0</v>
      </c>
      <c r="AR113" s="139" t="s">
        <v>328</v>
      </c>
      <c r="AT113" s="139" t="s">
        <v>258</v>
      </c>
      <c r="AU113" s="139" t="s">
        <v>80</v>
      </c>
      <c r="AY113" s="17" t="s">
        <v>119</v>
      </c>
      <c r="BE113" s="140">
        <f>IF(N113="základní",J113,0)</f>
        <v>70031.5</v>
      </c>
      <c r="BF113" s="140">
        <f>IF(N113="snížená",J113,0)</f>
        <v>0</v>
      </c>
      <c r="BG113" s="140">
        <f>IF(N113="zákl. přenesená",J113,0)</f>
        <v>0</v>
      </c>
      <c r="BH113" s="140">
        <f>IF(N113="sníž. přenesená",J113,0)</f>
        <v>0</v>
      </c>
      <c r="BI113" s="140">
        <f>IF(N113="nulová",J113,0)</f>
        <v>0</v>
      </c>
      <c r="BJ113" s="17" t="s">
        <v>78</v>
      </c>
      <c r="BK113" s="140">
        <f>ROUND(I113*H113,2)</f>
        <v>70031.5</v>
      </c>
      <c r="BL113" s="17" t="s">
        <v>228</v>
      </c>
      <c r="BM113" s="139" t="s">
        <v>288</v>
      </c>
    </row>
    <row r="114" spans="2:65" s="1" customFormat="1" ht="33" customHeight="1">
      <c r="B114" s="127"/>
      <c r="C114" s="128" t="s">
        <v>215</v>
      </c>
      <c r="D114" s="128" t="s">
        <v>121</v>
      </c>
      <c r="E114" s="129" t="s">
        <v>824</v>
      </c>
      <c r="F114" s="130" t="s">
        <v>825</v>
      </c>
      <c r="G114" s="131" t="s">
        <v>124</v>
      </c>
      <c r="H114" s="132">
        <v>66</v>
      </c>
      <c r="I114" s="133">
        <v>64.900000000000006</v>
      </c>
      <c r="J114" s="134">
        <f>ROUND(I114*H114,2)</f>
        <v>4283.3999999999996</v>
      </c>
      <c r="K114" s="130" t="s">
        <v>125</v>
      </c>
      <c r="L114" s="32"/>
      <c r="M114" s="135" t="s">
        <v>3</v>
      </c>
      <c r="N114" s="136" t="s">
        <v>41</v>
      </c>
      <c r="P114" s="137">
        <f>O114*H114</f>
        <v>0</v>
      </c>
      <c r="Q114" s="137">
        <v>0</v>
      </c>
      <c r="R114" s="137">
        <f>Q114*H114</f>
        <v>0</v>
      </c>
      <c r="S114" s="137">
        <v>0</v>
      </c>
      <c r="T114" s="138">
        <f>S114*H114</f>
        <v>0</v>
      </c>
      <c r="AR114" s="139" t="s">
        <v>228</v>
      </c>
      <c r="AT114" s="139" t="s">
        <v>121</v>
      </c>
      <c r="AU114" s="139" t="s">
        <v>80</v>
      </c>
      <c r="AY114" s="17" t="s">
        <v>119</v>
      </c>
      <c r="BE114" s="140">
        <f>IF(N114="základní",J114,0)</f>
        <v>4283.3999999999996</v>
      </c>
      <c r="BF114" s="140">
        <f>IF(N114="snížená",J114,0)</f>
        <v>0</v>
      </c>
      <c r="BG114" s="140">
        <f>IF(N114="zákl. přenesená",J114,0)</f>
        <v>0</v>
      </c>
      <c r="BH114" s="140">
        <f>IF(N114="sníž. přenesená",J114,0)</f>
        <v>0</v>
      </c>
      <c r="BI114" s="140">
        <f>IF(N114="nulová",J114,0)</f>
        <v>0</v>
      </c>
      <c r="BJ114" s="17" t="s">
        <v>78</v>
      </c>
      <c r="BK114" s="140">
        <f>ROUND(I114*H114,2)</f>
        <v>4283.3999999999996</v>
      </c>
      <c r="BL114" s="17" t="s">
        <v>228</v>
      </c>
      <c r="BM114" s="139" t="s">
        <v>305</v>
      </c>
    </row>
    <row r="115" spans="2:65" s="1" customFormat="1">
      <c r="B115" s="32"/>
      <c r="D115" s="141" t="s">
        <v>128</v>
      </c>
      <c r="F115" s="142" t="s">
        <v>826</v>
      </c>
      <c r="I115" s="143"/>
      <c r="L115" s="32"/>
      <c r="M115" s="144"/>
      <c r="T115" s="53"/>
      <c r="AT115" s="17" t="s">
        <v>128</v>
      </c>
      <c r="AU115" s="17" t="s">
        <v>80</v>
      </c>
    </row>
    <row r="116" spans="2:65" s="1" customFormat="1" ht="33" customHeight="1">
      <c r="B116" s="127"/>
      <c r="C116" s="128" t="s">
        <v>9</v>
      </c>
      <c r="D116" s="128" t="s">
        <v>121</v>
      </c>
      <c r="E116" s="129" t="s">
        <v>827</v>
      </c>
      <c r="F116" s="130" t="s">
        <v>828</v>
      </c>
      <c r="G116" s="131" t="s">
        <v>124</v>
      </c>
      <c r="H116" s="132">
        <v>96</v>
      </c>
      <c r="I116" s="133">
        <v>75.900000000000006</v>
      </c>
      <c r="J116" s="134">
        <f>ROUND(I116*H116,2)</f>
        <v>7286.4</v>
      </c>
      <c r="K116" s="130" t="s">
        <v>125</v>
      </c>
      <c r="L116" s="32"/>
      <c r="M116" s="135" t="s">
        <v>3</v>
      </c>
      <c r="N116" s="136" t="s">
        <v>41</v>
      </c>
      <c r="P116" s="137">
        <f>O116*H116</f>
        <v>0</v>
      </c>
      <c r="Q116" s="137">
        <v>0</v>
      </c>
      <c r="R116" s="137">
        <f>Q116*H116</f>
        <v>0</v>
      </c>
      <c r="S116" s="137">
        <v>0</v>
      </c>
      <c r="T116" s="138">
        <f>S116*H116</f>
        <v>0</v>
      </c>
      <c r="AR116" s="139" t="s">
        <v>228</v>
      </c>
      <c r="AT116" s="139" t="s">
        <v>121</v>
      </c>
      <c r="AU116" s="139" t="s">
        <v>80</v>
      </c>
      <c r="AY116" s="17" t="s">
        <v>119</v>
      </c>
      <c r="BE116" s="140">
        <f>IF(N116="základní",J116,0)</f>
        <v>7286.4</v>
      </c>
      <c r="BF116" s="140">
        <f>IF(N116="snížená",J116,0)</f>
        <v>0</v>
      </c>
      <c r="BG116" s="140">
        <f>IF(N116="zákl. přenesená",J116,0)</f>
        <v>0</v>
      </c>
      <c r="BH116" s="140">
        <f>IF(N116="sníž. přenesená",J116,0)</f>
        <v>0</v>
      </c>
      <c r="BI116" s="140">
        <f>IF(N116="nulová",J116,0)</f>
        <v>0</v>
      </c>
      <c r="BJ116" s="17" t="s">
        <v>78</v>
      </c>
      <c r="BK116" s="140">
        <f>ROUND(I116*H116,2)</f>
        <v>7286.4</v>
      </c>
      <c r="BL116" s="17" t="s">
        <v>228</v>
      </c>
      <c r="BM116" s="139" t="s">
        <v>318</v>
      </c>
    </row>
    <row r="117" spans="2:65" s="1" customFormat="1">
      <c r="B117" s="32"/>
      <c r="D117" s="141" t="s">
        <v>128</v>
      </c>
      <c r="F117" s="142" t="s">
        <v>829</v>
      </c>
      <c r="I117" s="143"/>
      <c r="L117" s="32"/>
      <c r="M117" s="144"/>
      <c r="T117" s="53"/>
      <c r="AT117" s="17" t="s">
        <v>128</v>
      </c>
      <c r="AU117" s="17" t="s">
        <v>80</v>
      </c>
    </row>
    <row r="118" spans="2:65" s="1" customFormat="1" ht="37.75" customHeight="1">
      <c r="B118" s="127"/>
      <c r="C118" s="128" t="s">
        <v>228</v>
      </c>
      <c r="D118" s="128" t="s">
        <v>121</v>
      </c>
      <c r="E118" s="129" t="s">
        <v>830</v>
      </c>
      <c r="F118" s="130" t="s">
        <v>831</v>
      </c>
      <c r="G118" s="131" t="s">
        <v>124</v>
      </c>
      <c r="H118" s="132">
        <v>22</v>
      </c>
      <c r="I118" s="133">
        <v>119.9</v>
      </c>
      <c r="J118" s="134">
        <f>ROUND(I118*H118,2)</f>
        <v>2637.8</v>
      </c>
      <c r="K118" s="130" t="s">
        <v>125</v>
      </c>
      <c r="L118" s="32"/>
      <c r="M118" s="135" t="s">
        <v>3</v>
      </c>
      <c r="N118" s="136" t="s">
        <v>41</v>
      </c>
      <c r="P118" s="137">
        <f>O118*H118</f>
        <v>0</v>
      </c>
      <c r="Q118" s="137">
        <v>0</v>
      </c>
      <c r="R118" s="137">
        <f>Q118*H118</f>
        <v>0</v>
      </c>
      <c r="S118" s="137">
        <v>0</v>
      </c>
      <c r="T118" s="138">
        <f>S118*H118</f>
        <v>0</v>
      </c>
      <c r="AR118" s="139" t="s">
        <v>228</v>
      </c>
      <c r="AT118" s="139" t="s">
        <v>121</v>
      </c>
      <c r="AU118" s="139" t="s">
        <v>80</v>
      </c>
      <c r="AY118" s="17" t="s">
        <v>119</v>
      </c>
      <c r="BE118" s="140">
        <f>IF(N118="základní",J118,0)</f>
        <v>2637.8</v>
      </c>
      <c r="BF118" s="140">
        <f>IF(N118="snížená",J118,0)</f>
        <v>0</v>
      </c>
      <c r="BG118" s="140">
        <f>IF(N118="zákl. přenesená",J118,0)</f>
        <v>0</v>
      </c>
      <c r="BH118" s="140">
        <f>IF(N118="sníž. přenesená",J118,0)</f>
        <v>0</v>
      </c>
      <c r="BI118" s="140">
        <f>IF(N118="nulová",J118,0)</f>
        <v>0</v>
      </c>
      <c r="BJ118" s="17" t="s">
        <v>78</v>
      </c>
      <c r="BK118" s="140">
        <f>ROUND(I118*H118,2)</f>
        <v>2637.8</v>
      </c>
      <c r="BL118" s="17" t="s">
        <v>228</v>
      </c>
      <c r="BM118" s="139" t="s">
        <v>328</v>
      </c>
    </row>
    <row r="119" spans="2:65" s="1" customFormat="1">
      <c r="B119" s="32"/>
      <c r="D119" s="141" t="s">
        <v>128</v>
      </c>
      <c r="F119" s="142" t="s">
        <v>832</v>
      </c>
      <c r="I119" s="143"/>
      <c r="L119" s="32"/>
      <c r="M119" s="144"/>
      <c r="T119" s="53"/>
      <c r="AT119" s="17" t="s">
        <v>128</v>
      </c>
      <c r="AU119" s="17" t="s">
        <v>80</v>
      </c>
    </row>
    <row r="120" spans="2:65" s="1" customFormat="1" ht="16.5" customHeight="1">
      <c r="B120" s="127"/>
      <c r="C120" s="173" t="s">
        <v>234</v>
      </c>
      <c r="D120" s="173" t="s">
        <v>258</v>
      </c>
      <c r="E120" s="174" t="s">
        <v>833</v>
      </c>
      <c r="F120" s="175" t="s">
        <v>834</v>
      </c>
      <c r="G120" s="176" t="s">
        <v>124</v>
      </c>
      <c r="H120" s="177">
        <v>22</v>
      </c>
      <c r="I120" s="178">
        <v>207.9</v>
      </c>
      <c r="J120" s="179">
        <f>ROUND(I120*H120,2)</f>
        <v>4573.8</v>
      </c>
      <c r="K120" s="175" t="s">
        <v>125</v>
      </c>
      <c r="L120" s="180"/>
      <c r="M120" s="181" t="s">
        <v>3</v>
      </c>
      <c r="N120" s="182" t="s">
        <v>41</v>
      </c>
      <c r="P120" s="137">
        <f>O120*H120</f>
        <v>0</v>
      </c>
      <c r="Q120" s="137">
        <v>0</v>
      </c>
      <c r="R120" s="137">
        <f>Q120*H120</f>
        <v>0</v>
      </c>
      <c r="S120" s="137">
        <v>0</v>
      </c>
      <c r="T120" s="138">
        <f>S120*H120</f>
        <v>0</v>
      </c>
      <c r="AR120" s="139" t="s">
        <v>328</v>
      </c>
      <c r="AT120" s="139" t="s">
        <v>258</v>
      </c>
      <c r="AU120" s="139" t="s">
        <v>80</v>
      </c>
      <c r="AY120" s="17" t="s">
        <v>119</v>
      </c>
      <c r="BE120" s="140">
        <f>IF(N120="základní",J120,0)</f>
        <v>4573.8</v>
      </c>
      <c r="BF120" s="140">
        <f>IF(N120="snížená",J120,0)</f>
        <v>0</v>
      </c>
      <c r="BG120" s="140">
        <f>IF(N120="zákl. přenesená",J120,0)</f>
        <v>0</v>
      </c>
      <c r="BH120" s="140">
        <f>IF(N120="sníž. přenesená",J120,0)</f>
        <v>0</v>
      </c>
      <c r="BI120" s="140">
        <f>IF(N120="nulová",J120,0)</f>
        <v>0</v>
      </c>
      <c r="BJ120" s="17" t="s">
        <v>78</v>
      </c>
      <c r="BK120" s="140">
        <f>ROUND(I120*H120,2)</f>
        <v>4573.8</v>
      </c>
      <c r="BL120" s="17" t="s">
        <v>228</v>
      </c>
      <c r="BM120" s="139" t="s">
        <v>340</v>
      </c>
    </row>
    <row r="121" spans="2:65" s="1" customFormat="1" ht="24.25" customHeight="1">
      <c r="B121" s="127"/>
      <c r="C121" s="128" t="s">
        <v>240</v>
      </c>
      <c r="D121" s="128" t="s">
        <v>121</v>
      </c>
      <c r="E121" s="129" t="s">
        <v>835</v>
      </c>
      <c r="F121" s="130" t="s">
        <v>836</v>
      </c>
      <c r="G121" s="131" t="s">
        <v>124</v>
      </c>
      <c r="H121" s="132">
        <v>9</v>
      </c>
      <c r="I121" s="133">
        <v>2739</v>
      </c>
      <c r="J121" s="134">
        <f>ROUND(I121*H121,2)</f>
        <v>24651</v>
      </c>
      <c r="K121" s="130" t="s">
        <v>125</v>
      </c>
      <c r="L121" s="32"/>
      <c r="M121" s="135" t="s">
        <v>3</v>
      </c>
      <c r="N121" s="136" t="s">
        <v>41</v>
      </c>
      <c r="P121" s="137">
        <f>O121*H121</f>
        <v>0</v>
      </c>
      <c r="Q121" s="137">
        <v>0</v>
      </c>
      <c r="R121" s="137">
        <f>Q121*H121</f>
        <v>0</v>
      </c>
      <c r="S121" s="137">
        <v>0</v>
      </c>
      <c r="T121" s="138">
        <f>S121*H121</f>
        <v>0</v>
      </c>
      <c r="AR121" s="139" t="s">
        <v>228</v>
      </c>
      <c r="AT121" s="139" t="s">
        <v>121</v>
      </c>
      <c r="AU121" s="139" t="s">
        <v>80</v>
      </c>
      <c r="AY121" s="17" t="s">
        <v>119</v>
      </c>
      <c r="BE121" s="140">
        <f>IF(N121="základní",J121,0)</f>
        <v>24651</v>
      </c>
      <c r="BF121" s="140">
        <f>IF(N121="snížená",J121,0)</f>
        <v>0</v>
      </c>
      <c r="BG121" s="140">
        <f>IF(N121="zákl. přenesená",J121,0)</f>
        <v>0</v>
      </c>
      <c r="BH121" s="140">
        <f>IF(N121="sníž. přenesená",J121,0)</f>
        <v>0</v>
      </c>
      <c r="BI121" s="140">
        <f>IF(N121="nulová",J121,0)</f>
        <v>0</v>
      </c>
      <c r="BJ121" s="17" t="s">
        <v>78</v>
      </c>
      <c r="BK121" s="140">
        <f>ROUND(I121*H121,2)</f>
        <v>24651</v>
      </c>
      <c r="BL121" s="17" t="s">
        <v>228</v>
      </c>
      <c r="BM121" s="139" t="s">
        <v>350</v>
      </c>
    </row>
    <row r="122" spans="2:65" s="1" customFormat="1">
      <c r="B122" s="32"/>
      <c r="D122" s="141" t="s">
        <v>128</v>
      </c>
      <c r="F122" s="142" t="s">
        <v>837</v>
      </c>
      <c r="I122" s="143"/>
      <c r="L122" s="32"/>
      <c r="M122" s="144"/>
      <c r="T122" s="53"/>
      <c r="AT122" s="17" t="s">
        <v>128</v>
      </c>
      <c r="AU122" s="17" t="s">
        <v>80</v>
      </c>
    </row>
    <row r="123" spans="2:65" s="1" customFormat="1" ht="24.25" customHeight="1">
      <c r="B123" s="127"/>
      <c r="C123" s="128" t="s">
        <v>246</v>
      </c>
      <c r="D123" s="128" t="s">
        <v>121</v>
      </c>
      <c r="E123" s="129" t="s">
        <v>838</v>
      </c>
      <c r="F123" s="130" t="s">
        <v>839</v>
      </c>
      <c r="G123" s="131" t="s">
        <v>124</v>
      </c>
      <c r="H123" s="132">
        <v>9</v>
      </c>
      <c r="I123" s="133">
        <v>1089</v>
      </c>
      <c r="J123" s="134">
        <f>ROUND(I123*H123,2)</f>
        <v>9801</v>
      </c>
      <c r="K123" s="130" t="s">
        <v>125</v>
      </c>
      <c r="L123" s="32"/>
      <c r="M123" s="135" t="s">
        <v>3</v>
      </c>
      <c r="N123" s="136" t="s">
        <v>41</v>
      </c>
      <c r="P123" s="137">
        <f>O123*H123</f>
        <v>0</v>
      </c>
      <c r="Q123" s="137">
        <v>0</v>
      </c>
      <c r="R123" s="137">
        <f>Q123*H123</f>
        <v>0</v>
      </c>
      <c r="S123" s="137">
        <v>0</v>
      </c>
      <c r="T123" s="138">
        <f>S123*H123</f>
        <v>0</v>
      </c>
      <c r="AR123" s="139" t="s">
        <v>228</v>
      </c>
      <c r="AT123" s="139" t="s">
        <v>121</v>
      </c>
      <c r="AU123" s="139" t="s">
        <v>80</v>
      </c>
      <c r="AY123" s="17" t="s">
        <v>119</v>
      </c>
      <c r="BE123" s="140">
        <f>IF(N123="základní",J123,0)</f>
        <v>9801</v>
      </c>
      <c r="BF123" s="140">
        <f>IF(N123="snížená",J123,0)</f>
        <v>0</v>
      </c>
      <c r="BG123" s="140">
        <f>IF(N123="zákl. přenesená",J123,0)</f>
        <v>0</v>
      </c>
      <c r="BH123" s="140">
        <f>IF(N123="sníž. přenesená",J123,0)</f>
        <v>0</v>
      </c>
      <c r="BI123" s="140">
        <f>IF(N123="nulová",J123,0)</f>
        <v>0</v>
      </c>
      <c r="BJ123" s="17" t="s">
        <v>78</v>
      </c>
      <c r="BK123" s="140">
        <f>ROUND(I123*H123,2)</f>
        <v>9801</v>
      </c>
      <c r="BL123" s="17" t="s">
        <v>228</v>
      </c>
      <c r="BM123" s="139" t="s">
        <v>360</v>
      </c>
    </row>
    <row r="124" spans="2:65" s="1" customFormat="1">
      <c r="B124" s="32"/>
      <c r="D124" s="141" t="s">
        <v>128</v>
      </c>
      <c r="F124" s="142" t="s">
        <v>840</v>
      </c>
      <c r="I124" s="143"/>
      <c r="L124" s="32"/>
      <c r="M124" s="144"/>
      <c r="T124" s="53"/>
      <c r="AT124" s="17" t="s">
        <v>128</v>
      </c>
      <c r="AU124" s="17" t="s">
        <v>80</v>
      </c>
    </row>
    <row r="125" spans="2:65" s="1" customFormat="1" ht="24.25" customHeight="1">
      <c r="B125" s="127"/>
      <c r="C125" s="128" t="s">
        <v>252</v>
      </c>
      <c r="D125" s="128" t="s">
        <v>121</v>
      </c>
      <c r="E125" s="129" t="s">
        <v>841</v>
      </c>
      <c r="F125" s="130" t="s">
        <v>842</v>
      </c>
      <c r="G125" s="131" t="s">
        <v>124</v>
      </c>
      <c r="H125" s="132">
        <v>36</v>
      </c>
      <c r="I125" s="133">
        <v>218.9</v>
      </c>
      <c r="J125" s="134">
        <f>ROUND(I125*H125,2)</f>
        <v>7880.4</v>
      </c>
      <c r="K125" s="130" t="s">
        <v>125</v>
      </c>
      <c r="L125" s="32"/>
      <c r="M125" s="135" t="s">
        <v>3</v>
      </c>
      <c r="N125" s="136" t="s">
        <v>41</v>
      </c>
      <c r="P125" s="137">
        <f>O125*H125</f>
        <v>0</v>
      </c>
      <c r="Q125" s="137">
        <v>0</v>
      </c>
      <c r="R125" s="137">
        <f>Q125*H125</f>
        <v>0</v>
      </c>
      <c r="S125" s="137">
        <v>0</v>
      </c>
      <c r="T125" s="138">
        <f>S125*H125</f>
        <v>0</v>
      </c>
      <c r="AR125" s="139" t="s">
        <v>228</v>
      </c>
      <c r="AT125" s="139" t="s">
        <v>121</v>
      </c>
      <c r="AU125" s="139" t="s">
        <v>80</v>
      </c>
      <c r="AY125" s="17" t="s">
        <v>119</v>
      </c>
      <c r="BE125" s="140">
        <f>IF(N125="základní",J125,0)</f>
        <v>7880.4</v>
      </c>
      <c r="BF125" s="140">
        <f>IF(N125="snížená",J125,0)</f>
        <v>0</v>
      </c>
      <c r="BG125" s="140">
        <f>IF(N125="zákl. přenesená",J125,0)</f>
        <v>0</v>
      </c>
      <c r="BH125" s="140">
        <f>IF(N125="sníž. přenesená",J125,0)</f>
        <v>0</v>
      </c>
      <c r="BI125" s="140">
        <f>IF(N125="nulová",J125,0)</f>
        <v>0</v>
      </c>
      <c r="BJ125" s="17" t="s">
        <v>78</v>
      </c>
      <c r="BK125" s="140">
        <f>ROUND(I125*H125,2)</f>
        <v>7880.4</v>
      </c>
      <c r="BL125" s="17" t="s">
        <v>228</v>
      </c>
      <c r="BM125" s="139" t="s">
        <v>310</v>
      </c>
    </row>
    <row r="126" spans="2:65" s="1" customFormat="1">
      <c r="B126" s="32"/>
      <c r="D126" s="141" t="s">
        <v>128</v>
      </c>
      <c r="F126" s="142" t="s">
        <v>843</v>
      </c>
      <c r="I126" s="143"/>
      <c r="L126" s="32"/>
      <c r="M126" s="144"/>
      <c r="T126" s="53"/>
      <c r="AT126" s="17" t="s">
        <v>128</v>
      </c>
      <c r="AU126" s="17" t="s">
        <v>80</v>
      </c>
    </row>
    <row r="127" spans="2:65" s="1" customFormat="1" ht="16.5" customHeight="1">
      <c r="B127" s="127"/>
      <c r="C127" s="173" t="s">
        <v>8</v>
      </c>
      <c r="D127" s="173" t="s">
        <v>258</v>
      </c>
      <c r="E127" s="174" t="s">
        <v>844</v>
      </c>
      <c r="F127" s="175" t="s">
        <v>845</v>
      </c>
      <c r="G127" s="176" t="s">
        <v>124</v>
      </c>
      <c r="H127" s="177">
        <v>9</v>
      </c>
      <c r="I127" s="178">
        <v>10936.2</v>
      </c>
      <c r="J127" s="179">
        <f>ROUND(I127*H127,2)</f>
        <v>98425.8</v>
      </c>
      <c r="K127" s="175" t="s">
        <v>136</v>
      </c>
      <c r="L127" s="180"/>
      <c r="M127" s="181" t="s">
        <v>3</v>
      </c>
      <c r="N127" s="182" t="s">
        <v>41</v>
      </c>
      <c r="P127" s="137">
        <f>O127*H127</f>
        <v>0</v>
      </c>
      <c r="Q127" s="137">
        <v>0</v>
      </c>
      <c r="R127" s="137">
        <f>Q127*H127</f>
        <v>0</v>
      </c>
      <c r="S127" s="137">
        <v>0</v>
      </c>
      <c r="T127" s="138">
        <f>S127*H127</f>
        <v>0</v>
      </c>
      <c r="AR127" s="139" t="s">
        <v>328</v>
      </c>
      <c r="AT127" s="139" t="s">
        <v>258</v>
      </c>
      <c r="AU127" s="139" t="s">
        <v>80</v>
      </c>
      <c r="AY127" s="17" t="s">
        <v>119</v>
      </c>
      <c r="BE127" s="140">
        <f>IF(N127="základní",J127,0)</f>
        <v>98425.8</v>
      </c>
      <c r="BF127" s="140">
        <f>IF(N127="snížená",J127,0)</f>
        <v>0</v>
      </c>
      <c r="BG127" s="140">
        <f>IF(N127="zákl. přenesená",J127,0)</f>
        <v>0</v>
      </c>
      <c r="BH127" s="140">
        <f>IF(N127="sníž. přenesená",J127,0)</f>
        <v>0</v>
      </c>
      <c r="BI127" s="140">
        <f>IF(N127="nulová",J127,0)</f>
        <v>0</v>
      </c>
      <c r="BJ127" s="17" t="s">
        <v>78</v>
      </c>
      <c r="BK127" s="140">
        <f>ROUND(I127*H127,2)</f>
        <v>98425.8</v>
      </c>
      <c r="BL127" s="17" t="s">
        <v>228</v>
      </c>
      <c r="BM127" s="139" t="s">
        <v>591</v>
      </c>
    </row>
    <row r="128" spans="2:65" s="1" customFormat="1" ht="16.5" customHeight="1">
      <c r="B128" s="127"/>
      <c r="C128" s="173" t="s">
        <v>264</v>
      </c>
      <c r="D128" s="173" t="s">
        <v>258</v>
      </c>
      <c r="E128" s="174" t="s">
        <v>846</v>
      </c>
      <c r="F128" s="175" t="s">
        <v>847</v>
      </c>
      <c r="G128" s="176" t="s">
        <v>124</v>
      </c>
      <c r="H128" s="177">
        <v>9</v>
      </c>
      <c r="I128" s="178">
        <v>10217.9</v>
      </c>
      <c r="J128" s="179">
        <f>ROUND(I128*H128,2)</f>
        <v>91961.1</v>
      </c>
      <c r="K128" s="175" t="s">
        <v>136</v>
      </c>
      <c r="L128" s="180"/>
      <c r="M128" s="181" t="s">
        <v>3</v>
      </c>
      <c r="N128" s="182" t="s">
        <v>41</v>
      </c>
      <c r="P128" s="137">
        <f>O128*H128</f>
        <v>0</v>
      </c>
      <c r="Q128" s="137">
        <v>0</v>
      </c>
      <c r="R128" s="137">
        <f>Q128*H128</f>
        <v>0</v>
      </c>
      <c r="S128" s="137">
        <v>0</v>
      </c>
      <c r="T128" s="138">
        <f>S128*H128</f>
        <v>0</v>
      </c>
      <c r="AR128" s="139" t="s">
        <v>328</v>
      </c>
      <c r="AT128" s="139" t="s">
        <v>258</v>
      </c>
      <c r="AU128" s="139" t="s">
        <v>80</v>
      </c>
      <c r="AY128" s="17" t="s">
        <v>119</v>
      </c>
      <c r="BE128" s="140">
        <f>IF(N128="základní",J128,0)</f>
        <v>91961.1</v>
      </c>
      <c r="BF128" s="140">
        <f>IF(N128="snížená",J128,0)</f>
        <v>0</v>
      </c>
      <c r="BG128" s="140">
        <f>IF(N128="zákl. přenesená",J128,0)</f>
        <v>0</v>
      </c>
      <c r="BH128" s="140">
        <f>IF(N128="sníž. přenesená",J128,0)</f>
        <v>0</v>
      </c>
      <c r="BI128" s="140">
        <f>IF(N128="nulová",J128,0)</f>
        <v>0</v>
      </c>
      <c r="BJ128" s="17" t="s">
        <v>78</v>
      </c>
      <c r="BK128" s="140">
        <f>ROUND(I128*H128,2)</f>
        <v>91961.1</v>
      </c>
      <c r="BL128" s="17" t="s">
        <v>228</v>
      </c>
      <c r="BM128" s="139" t="s">
        <v>602</v>
      </c>
    </row>
    <row r="129" spans="2:65" s="1" customFormat="1" ht="49" customHeight="1">
      <c r="B129" s="127"/>
      <c r="C129" s="128" t="s">
        <v>273</v>
      </c>
      <c r="D129" s="128" t="s">
        <v>121</v>
      </c>
      <c r="E129" s="129" t="s">
        <v>848</v>
      </c>
      <c r="F129" s="130" t="s">
        <v>849</v>
      </c>
      <c r="G129" s="131" t="s">
        <v>145</v>
      </c>
      <c r="H129" s="132">
        <v>500</v>
      </c>
      <c r="I129" s="133">
        <v>31.9</v>
      </c>
      <c r="J129" s="134">
        <f>ROUND(I129*H129,2)</f>
        <v>15950</v>
      </c>
      <c r="K129" s="130" t="s">
        <v>125</v>
      </c>
      <c r="L129" s="32"/>
      <c r="M129" s="135" t="s">
        <v>3</v>
      </c>
      <c r="N129" s="136" t="s">
        <v>41</v>
      </c>
      <c r="P129" s="137">
        <f>O129*H129</f>
        <v>0</v>
      </c>
      <c r="Q129" s="137">
        <v>0</v>
      </c>
      <c r="R129" s="137">
        <f>Q129*H129</f>
        <v>0</v>
      </c>
      <c r="S129" s="137">
        <v>0</v>
      </c>
      <c r="T129" s="138">
        <f>S129*H129</f>
        <v>0</v>
      </c>
      <c r="AR129" s="139" t="s">
        <v>228</v>
      </c>
      <c r="AT129" s="139" t="s">
        <v>121</v>
      </c>
      <c r="AU129" s="139" t="s">
        <v>80</v>
      </c>
      <c r="AY129" s="17" t="s">
        <v>119</v>
      </c>
      <c r="BE129" s="140">
        <f>IF(N129="základní",J129,0)</f>
        <v>15950</v>
      </c>
      <c r="BF129" s="140">
        <f>IF(N129="snížená",J129,0)</f>
        <v>0</v>
      </c>
      <c r="BG129" s="140">
        <f>IF(N129="zákl. přenesená",J129,0)</f>
        <v>0</v>
      </c>
      <c r="BH129" s="140">
        <f>IF(N129="sníž. přenesená",J129,0)</f>
        <v>0</v>
      </c>
      <c r="BI129" s="140">
        <f>IF(N129="nulová",J129,0)</f>
        <v>0</v>
      </c>
      <c r="BJ129" s="17" t="s">
        <v>78</v>
      </c>
      <c r="BK129" s="140">
        <f>ROUND(I129*H129,2)</f>
        <v>15950</v>
      </c>
      <c r="BL129" s="17" t="s">
        <v>228</v>
      </c>
      <c r="BM129" s="139" t="s">
        <v>613</v>
      </c>
    </row>
    <row r="130" spans="2:65" s="1" customFormat="1">
      <c r="B130" s="32"/>
      <c r="D130" s="141" t="s">
        <v>128</v>
      </c>
      <c r="F130" s="142" t="s">
        <v>850</v>
      </c>
      <c r="I130" s="143"/>
      <c r="L130" s="32"/>
      <c r="M130" s="144"/>
      <c r="T130" s="53"/>
      <c r="AT130" s="17" t="s">
        <v>128</v>
      </c>
      <c r="AU130" s="17" t="s">
        <v>80</v>
      </c>
    </row>
    <row r="131" spans="2:65" s="1" customFormat="1" ht="16.5" customHeight="1">
      <c r="B131" s="127"/>
      <c r="C131" s="173" t="s">
        <v>278</v>
      </c>
      <c r="D131" s="173" t="s">
        <v>258</v>
      </c>
      <c r="E131" s="174" t="s">
        <v>851</v>
      </c>
      <c r="F131" s="175" t="s">
        <v>852</v>
      </c>
      <c r="G131" s="176" t="s">
        <v>435</v>
      </c>
      <c r="H131" s="177">
        <v>500</v>
      </c>
      <c r="I131" s="178">
        <v>64.900000000000006</v>
      </c>
      <c r="J131" s="179">
        <f>ROUND(I131*H131,2)</f>
        <v>32450</v>
      </c>
      <c r="K131" s="175" t="s">
        <v>125</v>
      </c>
      <c r="L131" s="180"/>
      <c r="M131" s="181" t="s">
        <v>3</v>
      </c>
      <c r="N131" s="182" t="s">
        <v>41</v>
      </c>
      <c r="P131" s="137">
        <f>O131*H131</f>
        <v>0</v>
      </c>
      <c r="Q131" s="137">
        <v>0</v>
      </c>
      <c r="R131" s="137">
        <f>Q131*H131</f>
        <v>0</v>
      </c>
      <c r="S131" s="137">
        <v>0</v>
      </c>
      <c r="T131" s="138">
        <f>S131*H131</f>
        <v>0</v>
      </c>
      <c r="AR131" s="139" t="s">
        <v>328</v>
      </c>
      <c r="AT131" s="139" t="s">
        <v>258</v>
      </c>
      <c r="AU131" s="139" t="s">
        <v>80</v>
      </c>
      <c r="AY131" s="17" t="s">
        <v>119</v>
      </c>
      <c r="BE131" s="140">
        <f>IF(N131="základní",J131,0)</f>
        <v>32450</v>
      </c>
      <c r="BF131" s="140">
        <f>IF(N131="snížená",J131,0)</f>
        <v>0</v>
      </c>
      <c r="BG131" s="140">
        <f>IF(N131="zákl. přenesená",J131,0)</f>
        <v>0</v>
      </c>
      <c r="BH131" s="140">
        <f>IF(N131="sníž. přenesená",J131,0)</f>
        <v>0</v>
      </c>
      <c r="BI131" s="140">
        <f>IF(N131="nulová",J131,0)</f>
        <v>0</v>
      </c>
      <c r="BJ131" s="17" t="s">
        <v>78</v>
      </c>
      <c r="BK131" s="140">
        <f>ROUND(I131*H131,2)</f>
        <v>32450</v>
      </c>
      <c r="BL131" s="17" t="s">
        <v>228</v>
      </c>
      <c r="BM131" s="139" t="s">
        <v>623</v>
      </c>
    </row>
    <row r="132" spans="2:65" s="1" customFormat="1" ht="49" customHeight="1">
      <c r="B132" s="127"/>
      <c r="C132" s="128" t="s">
        <v>172</v>
      </c>
      <c r="D132" s="128" t="s">
        <v>121</v>
      </c>
      <c r="E132" s="129" t="s">
        <v>853</v>
      </c>
      <c r="F132" s="130" t="s">
        <v>854</v>
      </c>
      <c r="G132" s="131" t="s">
        <v>145</v>
      </c>
      <c r="H132" s="132">
        <v>35</v>
      </c>
      <c r="I132" s="133">
        <v>31.9</v>
      </c>
      <c r="J132" s="134">
        <f>ROUND(I132*H132,2)</f>
        <v>1116.5</v>
      </c>
      <c r="K132" s="130" t="s">
        <v>125</v>
      </c>
      <c r="L132" s="32"/>
      <c r="M132" s="135" t="s">
        <v>3</v>
      </c>
      <c r="N132" s="136" t="s">
        <v>41</v>
      </c>
      <c r="P132" s="137">
        <f>O132*H132</f>
        <v>0</v>
      </c>
      <c r="Q132" s="137">
        <v>0</v>
      </c>
      <c r="R132" s="137">
        <f>Q132*H132</f>
        <v>0</v>
      </c>
      <c r="S132" s="137">
        <v>0</v>
      </c>
      <c r="T132" s="138">
        <f>S132*H132</f>
        <v>0</v>
      </c>
      <c r="AR132" s="139" t="s">
        <v>228</v>
      </c>
      <c r="AT132" s="139" t="s">
        <v>121</v>
      </c>
      <c r="AU132" s="139" t="s">
        <v>80</v>
      </c>
      <c r="AY132" s="17" t="s">
        <v>119</v>
      </c>
      <c r="BE132" s="140">
        <f>IF(N132="základní",J132,0)</f>
        <v>1116.5</v>
      </c>
      <c r="BF132" s="140">
        <f>IF(N132="snížená",J132,0)</f>
        <v>0</v>
      </c>
      <c r="BG132" s="140">
        <f>IF(N132="zákl. přenesená",J132,0)</f>
        <v>0</v>
      </c>
      <c r="BH132" s="140">
        <f>IF(N132="sníž. přenesená",J132,0)</f>
        <v>0</v>
      </c>
      <c r="BI132" s="140">
        <f>IF(N132="nulová",J132,0)</f>
        <v>0</v>
      </c>
      <c r="BJ132" s="17" t="s">
        <v>78</v>
      </c>
      <c r="BK132" s="140">
        <f>ROUND(I132*H132,2)</f>
        <v>1116.5</v>
      </c>
      <c r="BL132" s="17" t="s">
        <v>228</v>
      </c>
      <c r="BM132" s="139" t="s">
        <v>632</v>
      </c>
    </row>
    <row r="133" spans="2:65" s="1" customFormat="1">
      <c r="B133" s="32"/>
      <c r="D133" s="141" t="s">
        <v>128</v>
      </c>
      <c r="F133" s="142" t="s">
        <v>855</v>
      </c>
      <c r="I133" s="143"/>
      <c r="L133" s="32"/>
      <c r="M133" s="144"/>
      <c r="T133" s="53"/>
      <c r="AT133" s="17" t="s">
        <v>128</v>
      </c>
      <c r="AU133" s="17" t="s">
        <v>80</v>
      </c>
    </row>
    <row r="134" spans="2:65" s="1" customFormat="1" ht="16.5" customHeight="1">
      <c r="B134" s="127"/>
      <c r="C134" s="173" t="s">
        <v>288</v>
      </c>
      <c r="D134" s="173" t="s">
        <v>258</v>
      </c>
      <c r="E134" s="174" t="s">
        <v>856</v>
      </c>
      <c r="F134" s="175" t="s">
        <v>857</v>
      </c>
      <c r="G134" s="176" t="s">
        <v>435</v>
      </c>
      <c r="H134" s="177">
        <v>21</v>
      </c>
      <c r="I134" s="178">
        <v>64.900000000000006</v>
      </c>
      <c r="J134" s="179">
        <f>ROUND(I134*H134,2)</f>
        <v>1362.9</v>
      </c>
      <c r="K134" s="175" t="s">
        <v>125</v>
      </c>
      <c r="L134" s="180"/>
      <c r="M134" s="181" t="s">
        <v>3</v>
      </c>
      <c r="N134" s="182" t="s">
        <v>41</v>
      </c>
      <c r="P134" s="137">
        <f>O134*H134</f>
        <v>0</v>
      </c>
      <c r="Q134" s="137">
        <v>0</v>
      </c>
      <c r="R134" s="137">
        <f>Q134*H134</f>
        <v>0</v>
      </c>
      <c r="S134" s="137">
        <v>0</v>
      </c>
      <c r="T134" s="138">
        <f>S134*H134</f>
        <v>0</v>
      </c>
      <c r="AR134" s="139" t="s">
        <v>328</v>
      </c>
      <c r="AT134" s="139" t="s">
        <v>258</v>
      </c>
      <c r="AU134" s="139" t="s">
        <v>80</v>
      </c>
      <c r="AY134" s="17" t="s">
        <v>119</v>
      </c>
      <c r="BE134" s="140">
        <f>IF(N134="základní",J134,0)</f>
        <v>1362.9</v>
      </c>
      <c r="BF134" s="140">
        <f>IF(N134="snížená",J134,0)</f>
        <v>0</v>
      </c>
      <c r="BG134" s="140">
        <f>IF(N134="zákl. přenesená",J134,0)</f>
        <v>0</v>
      </c>
      <c r="BH134" s="140">
        <f>IF(N134="sníž. přenesená",J134,0)</f>
        <v>0</v>
      </c>
      <c r="BI134" s="140">
        <f>IF(N134="nulová",J134,0)</f>
        <v>0</v>
      </c>
      <c r="BJ134" s="17" t="s">
        <v>78</v>
      </c>
      <c r="BK134" s="140">
        <f>ROUND(I134*H134,2)</f>
        <v>1362.9</v>
      </c>
      <c r="BL134" s="17" t="s">
        <v>228</v>
      </c>
      <c r="BM134" s="139" t="s">
        <v>642</v>
      </c>
    </row>
    <row r="135" spans="2:65" s="1" customFormat="1" ht="24.25" customHeight="1">
      <c r="B135" s="127"/>
      <c r="C135" s="128" t="s">
        <v>298</v>
      </c>
      <c r="D135" s="128" t="s">
        <v>121</v>
      </c>
      <c r="E135" s="129" t="s">
        <v>858</v>
      </c>
      <c r="F135" s="130" t="s">
        <v>859</v>
      </c>
      <c r="G135" s="131" t="s">
        <v>124</v>
      </c>
      <c r="H135" s="132">
        <v>53</v>
      </c>
      <c r="I135" s="133">
        <v>49.5</v>
      </c>
      <c r="J135" s="134">
        <f>ROUND(I135*H135,2)</f>
        <v>2623.5</v>
      </c>
      <c r="K135" s="130" t="s">
        <v>125</v>
      </c>
      <c r="L135" s="32"/>
      <c r="M135" s="135" t="s">
        <v>3</v>
      </c>
      <c r="N135" s="136" t="s">
        <v>41</v>
      </c>
      <c r="P135" s="137">
        <f>O135*H135</f>
        <v>0</v>
      </c>
      <c r="Q135" s="137">
        <v>0</v>
      </c>
      <c r="R135" s="137">
        <f>Q135*H135</f>
        <v>0</v>
      </c>
      <c r="S135" s="137">
        <v>0</v>
      </c>
      <c r="T135" s="138">
        <f>S135*H135</f>
        <v>0</v>
      </c>
      <c r="AR135" s="139" t="s">
        <v>228</v>
      </c>
      <c r="AT135" s="139" t="s">
        <v>121</v>
      </c>
      <c r="AU135" s="139" t="s">
        <v>80</v>
      </c>
      <c r="AY135" s="17" t="s">
        <v>119</v>
      </c>
      <c r="BE135" s="140">
        <f>IF(N135="základní",J135,0)</f>
        <v>2623.5</v>
      </c>
      <c r="BF135" s="140">
        <f>IF(N135="snížená",J135,0)</f>
        <v>0</v>
      </c>
      <c r="BG135" s="140">
        <f>IF(N135="zákl. přenesená",J135,0)</f>
        <v>0</v>
      </c>
      <c r="BH135" s="140">
        <f>IF(N135="sníž. přenesená",J135,0)</f>
        <v>0</v>
      </c>
      <c r="BI135" s="140">
        <f>IF(N135="nulová",J135,0)</f>
        <v>0</v>
      </c>
      <c r="BJ135" s="17" t="s">
        <v>78</v>
      </c>
      <c r="BK135" s="140">
        <f>ROUND(I135*H135,2)</f>
        <v>2623.5</v>
      </c>
      <c r="BL135" s="17" t="s">
        <v>228</v>
      </c>
      <c r="BM135" s="139" t="s">
        <v>651</v>
      </c>
    </row>
    <row r="136" spans="2:65" s="1" customFormat="1">
      <c r="B136" s="32"/>
      <c r="D136" s="141" t="s">
        <v>128</v>
      </c>
      <c r="F136" s="142" t="s">
        <v>860</v>
      </c>
      <c r="I136" s="143"/>
      <c r="L136" s="32"/>
      <c r="M136" s="144"/>
      <c r="T136" s="53"/>
      <c r="AT136" s="17" t="s">
        <v>128</v>
      </c>
      <c r="AU136" s="17" t="s">
        <v>80</v>
      </c>
    </row>
    <row r="137" spans="2:65" s="1" customFormat="1" ht="16.5" customHeight="1">
      <c r="B137" s="127"/>
      <c r="C137" s="173" t="s">
        <v>305</v>
      </c>
      <c r="D137" s="173" t="s">
        <v>258</v>
      </c>
      <c r="E137" s="174" t="s">
        <v>861</v>
      </c>
      <c r="F137" s="175" t="s">
        <v>862</v>
      </c>
      <c r="G137" s="176" t="s">
        <v>124</v>
      </c>
      <c r="H137" s="177">
        <v>11</v>
      </c>
      <c r="I137" s="178">
        <v>86.9</v>
      </c>
      <c r="J137" s="179">
        <f>ROUND(I137*H137,2)</f>
        <v>955.9</v>
      </c>
      <c r="K137" s="175" t="s">
        <v>125</v>
      </c>
      <c r="L137" s="180"/>
      <c r="M137" s="181" t="s">
        <v>3</v>
      </c>
      <c r="N137" s="182" t="s">
        <v>41</v>
      </c>
      <c r="P137" s="137">
        <f>O137*H137</f>
        <v>0</v>
      </c>
      <c r="Q137" s="137">
        <v>0</v>
      </c>
      <c r="R137" s="137">
        <f>Q137*H137</f>
        <v>0</v>
      </c>
      <c r="S137" s="137">
        <v>0</v>
      </c>
      <c r="T137" s="138">
        <f>S137*H137</f>
        <v>0</v>
      </c>
      <c r="AR137" s="139" t="s">
        <v>328</v>
      </c>
      <c r="AT137" s="139" t="s">
        <v>258</v>
      </c>
      <c r="AU137" s="139" t="s">
        <v>80</v>
      </c>
      <c r="AY137" s="17" t="s">
        <v>119</v>
      </c>
      <c r="BE137" s="140">
        <f>IF(N137="základní",J137,0)</f>
        <v>955.9</v>
      </c>
      <c r="BF137" s="140">
        <f>IF(N137="snížená",J137,0)</f>
        <v>0</v>
      </c>
      <c r="BG137" s="140">
        <f>IF(N137="zákl. přenesená",J137,0)</f>
        <v>0</v>
      </c>
      <c r="BH137" s="140">
        <f>IF(N137="sníž. přenesená",J137,0)</f>
        <v>0</v>
      </c>
      <c r="BI137" s="140">
        <f>IF(N137="nulová",J137,0)</f>
        <v>0</v>
      </c>
      <c r="BJ137" s="17" t="s">
        <v>78</v>
      </c>
      <c r="BK137" s="140">
        <f>ROUND(I137*H137,2)</f>
        <v>955.9</v>
      </c>
      <c r="BL137" s="17" t="s">
        <v>228</v>
      </c>
      <c r="BM137" s="139" t="s">
        <v>659</v>
      </c>
    </row>
    <row r="138" spans="2:65" s="1" customFormat="1" ht="16.5" customHeight="1">
      <c r="B138" s="127"/>
      <c r="C138" s="173" t="s">
        <v>311</v>
      </c>
      <c r="D138" s="173" t="s">
        <v>258</v>
      </c>
      <c r="E138" s="174" t="s">
        <v>863</v>
      </c>
      <c r="F138" s="175" t="s">
        <v>864</v>
      </c>
      <c r="G138" s="176" t="s">
        <v>124</v>
      </c>
      <c r="H138" s="177">
        <v>22</v>
      </c>
      <c r="I138" s="178">
        <v>86.9</v>
      </c>
      <c r="J138" s="179">
        <f>ROUND(I138*H138,2)</f>
        <v>1911.8</v>
      </c>
      <c r="K138" s="175" t="s">
        <v>125</v>
      </c>
      <c r="L138" s="180"/>
      <c r="M138" s="181" t="s">
        <v>3</v>
      </c>
      <c r="N138" s="182" t="s">
        <v>41</v>
      </c>
      <c r="P138" s="137">
        <f>O138*H138</f>
        <v>0</v>
      </c>
      <c r="Q138" s="137">
        <v>0</v>
      </c>
      <c r="R138" s="137">
        <f>Q138*H138</f>
        <v>0</v>
      </c>
      <c r="S138" s="137">
        <v>0</v>
      </c>
      <c r="T138" s="138">
        <f>S138*H138</f>
        <v>0</v>
      </c>
      <c r="AR138" s="139" t="s">
        <v>328</v>
      </c>
      <c r="AT138" s="139" t="s">
        <v>258</v>
      </c>
      <c r="AU138" s="139" t="s">
        <v>80</v>
      </c>
      <c r="AY138" s="17" t="s">
        <v>119</v>
      </c>
      <c r="BE138" s="140">
        <f>IF(N138="základní",J138,0)</f>
        <v>1911.8</v>
      </c>
      <c r="BF138" s="140">
        <f>IF(N138="snížená",J138,0)</f>
        <v>0</v>
      </c>
      <c r="BG138" s="140">
        <f>IF(N138="zákl. přenesená",J138,0)</f>
        <v>0</v>
      </c>
      <c r="BH138" s="140">
        <f>IF(N138="sníž. přenesená",J138,0)</f>
        <v>0</v>
      </c>
      <c r="BI138" s="140">
        <f>IF(N138="nulová",J138,0)</f>
        <v>0</v>
      </c>
      <c r="BJ138" s="17" t="s">
        <v>78</v>
      </c>
      <c r="BK138" s="140">
        <f>ROUND(I138*H138,2)</f>
        <v>1911.8</v>
      </c>
      <c r="BL138" s="17" t="s">
        <v>228</v>
      </c>
      <c r="BM138" s="139" t="s">
        <v>667</v>
      </c>
    </row>
    <row r="139" spans="2:65" s="1" customFormat="1" ht="16.5" customHeight="1">
      <c r="B139" s="127"/>
      <c r="C139" s="173" t="s">
        <v>318</v>
      </c>
      <c r="D139" s="173" t="s">
        <v>258</v>
      </c>
      <c r="E139" s="174" t="s">
        <v>865</v>
      </c>
      <c r="F139" s="175" t="s">
        <v>866</v>
      </c>
      <c r="G139" s="176" t="s">
        <v>124</v>
      </c>
      <c r="H139" s="177">
        <v>20</v>
      </c>
      <c r="I139" s="178">
        <v>86.9</v>
      </c>
      <c r="J139" s="179">
        <f>ROUND(I139*H139,2)</f>
        <v>1738</v>
      </c>
      <c r="K139" s="175" t="s">
        <v>125</v>
      </c>
      <c r="L139" s="180"/>
      <c r="M139" s="181" t="s">
        <v>3</v>
      </c>
      <c r="N139" s="182" t="s">
        <v>41</v>
      </c>
      <c r="P139" s="137">
        <f>O139*H139</f>
        <v>0</v>
      </c>
      <c r="Q139" s="137">
        <v>0</v>
      </c>
      <c r="R139" s="137">
        <f>Q139*H139</f>
        <v>0</v>
      </c>
      <c r="S139" s="137">
        <v>0</v>
      </c>
      <c r="T139" s="138">
        <f>S139*H139</f>
        <v>0</v>
      </c>
      <c r="AR139" s="139" t="s">
        <v>328</v>
      </c>
      <c r="AT139" s="139" t="s">
        <v>258</v>
      </c>
      <c r="AU139" s="139" t="s">
        <v>80</v>
      </c>
      <c r="AY139" s="17" t="s">
        <v>119</v>
      </c>
      <c r="BE139" s="140">
        <f>IF(N139="základní",J139,0)</f>
        <v>1738</v>
      </c>
      <c r="BF139" s="140">
        <f>IF(N139="snížená",J139,0)</f>
        <v>0</v>
      </c>
      <c r="BG139" s="140">
        <f>IF(N139="zákl. přenesená",J139,0)</f>
        <v>0</v>
      </c>
      <c r="BH139" s="140">
        <f>IF(N139="sníž. přenesená",J139,0)</f>
        <v>0</v>
      </c>
      <c r="BI139" s="140">
        <f>IF(N139="nulová",J139,0)</f>
        <v>0</v>
      </c>
      <c r="BJ139" s="17" t="s">
        <v>78</v>
      </c>
      <c r="BK139" s="140">
        <f>ROUND(I139*H139,2)</f>
        <v>1738</v>
      </c>
      <c r="BL139" s="17" t="s">
        <v>228</v>
      </c>
      <c r="BM139" s="139" t="s">
        <v>676</v>
      </c>
    </row>
    <row r="140" spans="2:65" s="1" customFormat="1" ht="44.25" customHeight="1">
      <c r="B140" s="127"/>
      <c r="C140" s="128" t="s">
        <v>324</v>
      </c>
      <c r="D140" s="128" t="s">
        <v>121</v>
      </c>
      <c r="E140" s="129" t="s">
        <v>867</v>
      </c>
      <c r="F140" s="130" t="s">
        <v>868</v>
      </c>
      <c r="G140" s="131" t="s">
        <v>124</v>
      </c>
      <c r="H140" s="132">
        <v>1</v>
      </c>
      <c r="I140" s="133">
        <v>16500</v>
      </c>
      <c r="J140" s="134">
        <f>ROUND(I140*H140,2)</f>
        <v>16500</v>
      </c>
      <c r="K140" s="130" t="s">
        <v>125</v>
      </c>
      <c r="L140" s="32"/>
      <c r="M140" s="135" t="s">
        <v>3</v>
      </c>
      <c r="N140" s="136" t="s">
        <v>41</v>
      </c>
      <c r="P140" s="137">
        <f>O140*H140</f>
        <v>0</v>
      </c>
      <c r="Q140" s="137">
        <v>0</v>
      </c>
      <c r="R140" s="137">
        <f>Q140*H140</f>
        <v>0</v>
      </c>
      <c r="S140" s="137">
        <v>0</v>
      </c>
      <c r="T140" s="138">
        <f>S140*H140</f>
        <v>0</v>
      </c>
      <c r="AR140" s="139" t="s">
        <v>228</v>
      </c>
      <c r="AT140" s="139" t="s">
        <v>121</v>
      </c>
      <c r="AU140" s="139" t="s">
        <v>80</v>
      </c>
      <c r="AY140" s="17" t="s">
        <v>119</v>
      </c>
      <c r="BE140" s="140">
        <f>IF(N140="základní",J140,0)</f>
        <v>16500</v>
      </c>
      <c r="BF140" s="140">
        <f>IF(N140="snížená",J140,0)</f>
        <v>0</v>
      </c>
      <c r="BG140" s="140">
        <f>IF(N140="zákl. přenesená",J140,0)</f>
        <v>0</v>
      </c>
      <c r="BH140" s="140">
        <f>IF(N140="sníž. přenesená",J140,0)</f>
        <v>0</v>
      </c>
      <c r="BI140" s="140">
        <f>IF(N140="nulová",J140,0)</f>
        <v>0</v>
      </c>
      <c r="BJ140" s="17" t="s">
        <v>78</v>
      </c>
      <c r="BK140" s="140">
        <f>ROUND(I140*H140,2)</f>
        <v>16500</v>
      </c>
      <c r="BL140" s="17" t="s">
        <v>228</v>
      </c>
      <c r="BM140" s="139" t="s">
        <v>688</v>
      </c>
    </row>
    <row r="141" spans="2:65" s="1" customFormat="1">
      <c r="B141" s="32"/>
      <c r="D141" s="141" t="s">
        <v>128</v>
      </c>
      <c r="F141" s="142" t="s">
        <v>869</v>
      </c>
      <c r="I141" s="143"/>
      <c r="L141" s="32"/>
      <c r="M141" s="144"/>
      <c r="T141" s="53"/>
      <c r="AT141" s="17" t="s">
        <v>128</v>
      </c>
      <c r="AU141" s="17" t="s">
        <v>80</v>
      </c>
    </row>
    <row r="142" spans="2:65" s="1" customFormat="1" ht="24.25" customHeight="1">
      <c r="B142" s="127"/>
      <c r="C142" s="128" t="s">
        <v>328</v>
      </c>
      <c r="D142" s="128" t="s">
        <v>121</v>
      </c>
      <c r="E142" s="129" t="s">
        <v>870</v>
      </c>
      <c r="F142" s="130" t="s">
        <v>871</v>
      </c>
      <c r="G142" s="131" t="s">
        <v>872</v>
      </c>
      <c r="H142" s="132">
        <v>1</v>
      </c>
      <c r="I142" s="133">
        <v>13200</v>
      </c>
      <c r="J142" s="134">
        <f>ROUND(I142*H142,2)</f>
        <v>13200</v>
      </c>
      <c r="K142" s="130" t="s">
        <v>125</v>
      </c>
      <c r="L142" s="32"/>
      <c r="M142" s="135" t="s">
        <v>3</v>
      </c>
      <c r="N142" s="136" t="s">
        <v>41</v>
      </c>
      <c r="P142" s="137">
        <f>O142*H142</f>
        <v>0</v>
      </c>
      <c r="Q142" s="137">
        <v>0</v>
      </c>
      <c r="R142" s="137">
        <f>Q142*H142</f>
        <v>0</v>
      </c>
      <c r="S142" s="137">
        <v>0</v>
      </c>
      <c r="T142" s="138">
        <f>S142*H142</f>
        <v>0</v>
      </c>
      <c r="AR142" s="139" t="s">
        <v>228</v>
      </c>
      <c r="AT142" s="139" t="s">
        <v>121</v>
      </c>
      <c r="AU142" s="139" t="s">
        <v>80</v>
      </c>
      <c r="AY142" s="17" t="s">
        <v>119</v>
      </c>
      <c r="BE142" s="140">
        <f>IF(N142="základní",J142,0)</f>
        <v>13200</v>
      </c>
      <c r="BF142" s="140">
        <f>IF(N142="snížená",J142,0)</f>
        <v>0</v>
      </c>
      <c r="BG142" s="140">
        <f>IF(N142="zákl. přenesená",J142,0)</f>
        <v>0</v>
      </c>
      <c r="BH142" s="140">
        <f>IF(N142="sníž. přenesená",J142,0)</f>
        <v>0</v>
      </c>
      <c r="BI142" s="140">
        <f>IF(N142="nulová",J142,0)</f>
        <v>0</v>
      </c>
      <c r="BJ142" s="17" t="s">
        <v>78</v>
      </c>
      <c r="BK142" s="140">
        <f>ROUND(I142*H142,2)</f>
        <v>13200</v>
      </c>
      <c r="BL142" s="17" t="s">
        <v>228</v>
      </c>
      <c r="BM142" s="139" t="s">
        <v>700</v>
      </c>
    </row>
    <row r="143" spans="2:65" s="1" customFormat="1">
      <c r="B143" s="32"/>
      <c r="D143" s="141" t="s">
        <v>128</v>
      </c>
      <c r="F143" s="142" t="s">
        <v>873</v>
      </c>
      <c r="I143" s="143"/>
      <c r="L143" s="32"/>
      <c r="M143" s="144"/>
      <c r="T143" s="53"/>
      <c r="AT143" s="17" t="s">
        <v>128</v>
      </c>
      <c r="AU143" s="17" t="s">
        <v>80</v>
      </c>
    </row>
    <row r="144" spans="2:65" s="11" customFormat="1" ht="26.15" customHeight="1">
      <c r="B144" s="115"/>
      <c r="D144" s="116" t="s">
        <v>69</v>
      </c>
      <c r="E144" s="117" t="s">
        <v>258</v>
      </c>
      <c r="F144" s="117" t="s">
        <v>874</v>
      </c>
      <c r="I144" s="118"/>
      <c r="J144" s="119">
        <f>BK144</f>
        <v>868839.84000000008</v>
      </c>
      <c r="L144" s="115"/>
      <c r="M144" s="120"/>
      <c r="P144" s="121">
        <f>P145+P184+P214</f>
        <v>0</v>
      </c>
      <c r="R144" s="121">
        <f>R145+R184+R214</f>
        <v>0</v>
      </c>
      <c r="T144" s="122">
        <f>T145+T184+T214</f>
        <v>0</v>
      </c>
      <c r="AR144" s="116" t="s">
        <v>138</v>
      </c>
      <c r="AT144" s="123" t="s">
        <v>69</v>
      </c>
      <c r="AU144" s="123" t="s">
        <v>70</v>
      </c>
      <c r="AY144" s="116" t="s">
        <v>119</v>
      </c>
      <c r="BK144" s="124">
        <f>BK145+BK184+BK214</f>
        <v>868839.84000000008</v>
      </c>
    </row>
    <row r="145" spans="2:65" s="11" customFormat="1" ht="22.75" customHeight="1">
      <c r="B145" s="115"/>
      <c r="D145" s="116" t="s">
        <v>69</v>
      </c>
      <c r="E145" s="125" t="s">
        <v>875</v>
      </c>
      <c r="F145" s="125" t="s">
        <v>876</v>
      </c>
      <c r="I145" s="118"/>
      <c r="J145" s="126">
        <f>BK145</f>
        <v>368580.30000000005</v>
      </c>
      <c r="L145" s="115"/>
      <c r="M145" s="120"/>
      <c r="P145" s="121">
        <f>SUM(P146:P183)</f>
        <v>0</v>
      </c>
      <c r="R145" s="121">
        <f>SUM(R146:R183)</f>
        <v>0</v>
      </c>
      <c r="T145" s="122">
        <f>SUM(T146:T183)</f>
        <v>0</v>
      </c>
      <c r="AR145" s="116" t="s">
        <v>138</v>
      </c>
      <c r="AT145" s="123" t="s">
        <v>69</v>
      </c>
      <c r="AU145" s="123" t="s">
        <v>78</v>
      </c>
      <c r="AY145" s="116" t="s">
        <v>119</v>
      </c>
      <c r="BK145" s="124">
        <f>SUM(BK146:BK183)</f>
        <v>368580.30000000005</v>
      </c>
    </row>
    <row r="146" spans="2:65" s="1" customFormat="1" ht="21.75" customHeight="1">
      <c r="B146" s="127"/>
      <c r="C146" s="128" t="s">
        <v>335</v>
      </c>
      <c r="D146" s="128" t="s">
        <v>121</v>
      </c>
      <c r="E146" s="129" t="s">
        <v>877</v>
      </c>
      <c r="F146" s="130" t="s">
        <v>878</v>
      </c>
      <c r="G146" s="131" t="s">
        <v>124</v>
      </c>
      <c r="H146" s="132">
        <v>4</v>
      </c>
      <c r="I146" s="133">
        <v>1089</v>
      </c>
      <c r="J146" s="134">
        <f>ROUND(I146*H146,2)</f>
        <v>4356</v>
      </c>
      <c r="K146" s="130" t="s">
        <v>125</v>
      </c>
      <c r="L146" s="32"/>
      <c r="M146" s="135" t="s">
        <v>3</v>
      </c>
      <c r="N146" s="136" t="s">
        <v>41</v>
      </c>
      <c r="P146" s="137">
        <f>O146*H146</f>
        <v>0</v>
      </c>
      <c r="Q146" s="137">
        <v>0</v>
      </c>
      <c r="R146" s="137">
        <f>Q146*H146</f>
        <v>0</v>
      </c>
      <c r="S146" s="137">
        <v>0</v>
      </c>
      <c r="T146" s="138">
        <f>S146*H146</f>
        <v>0</v>
      </c>
      <c r="AR146" s="139" t="s">
        <v>700</v>
      </c>
      <c r="AT146" s="139" t="s">
        <v>121</v>
      </c>
      <c r="AU146" s="139" t="s">
        <v>80</v>
      </c>
      <c r="AY146" s="17" t="s">
        <v>119</v>
      </c>
      <c r="BE146" s="140">
        <f>IF(N146="základní",J146,0)</f>
        <v>4356</v>
      </c>
      <c r="BF146" s="140">
        <f>IF(N146="snížená",J146,0)</f>
        <v>0</v>
      </c>
      <c r="BG146" s="140">
        <f>IF(N146="zákl. přenesená",J146,0)</f>
        <v>0</v>
      </c>
      <c r="BH146" s="140">
        <f>IF(N146="sníž. přenesená",J146,0)</f>
        <v>0</v>
      </c>
      <c r="BI146" s="140">
        <f>IF(N146="nulová",J146,0)</f>
        <v>0</v>
      </c>
      <c r="BJ146" s="17" t="s">
        <v>78</v>
      </c>
      <c r="BK146" s="140">
        <f>ROUND(I146*H146,2)</f>
        <v>4356</v>
      </c>
      <c r="BL146" s="17" t="s">
        <v>700</v>
      </c>
      <c r="BM146" s="139" t="s">
        <v>711</v>
      </c>
    </row>
    <row r="147" spans="2:65" s="1" customFormat="1">
      <c r="B147" s="32"/>
      <c r="D147" s="141" t="s">
        <v>128</v>
      </c>
      <c r="F147" s="142" t="s">
        <v>879</v>
      </c>
      <c r="I147" s="143"/>
      <c r="L147" s="32"/>
      <c r="M147" s="144"/>
      <c r="T147" s="53"/>
      <c r="AT147" s="17" t="s">
        <v>128</v>
      </c>
      <c r="AU147" s="17" t="s">
        <v>80</v>
      </c>
    </row>
    <row r="148" spans="2:65" s="1" customFormat="1" ht="16.5" customHeight="1">
      <c r="B148" s="127"/>
      <c r="C148" s="173" t="s">
        <v>340</v>
      </c>
      <c r="D148" s="173" t="s">
        <v>258</v>
      </c>
      <c r="E148" s="174" t="s">
        <v>880</v>
      </c>
      <c r="F148" s="175" t="s">
        <v>881</v>
      </c>
      <c r="G148" s="176" t="s">
        <v>124</v>
      </c>
      <c r="H148" s="177">
        <v>4</v>
      </c>
      <c r="I148" s="178">
        <v>1538.9</v>
      </c>
      <c r="J148" s="179">
        <f>ROUND(I148*H148,2)</f>
        <v>6155.6</v>
      </c>
      <c r="K148" s="175" t="s">
        <v>125</v>
      </c>
      <c r="L148" s="180"/>
      <c r="M148" s="181" t="s">
        <v>3</v>
      </c>
      <c r="N148" s="182" t="s">
        <v>41</v>
      </c>
      <c r="P148" s="137">
        <f>O148*H148</f>
        <v>0</v>
      </c>
      <c r="Q148" s="137">
        <v>0</v>
      </c>
      <c r="R148" s="137">
        <f>Q148*H148</f>
        <v>0</v>
      </c>
      <c r="S148" s="137">
        <v>0</v>
      </c>
      <c r="T148" s="138">
        <f>S148*H148</f>
        <v>0</v>
      </c>
      <c r="AR148" s="139" t="s">
        <v>882</v>
      </c>
      <c r="AT148" s="139" t="s">
        <v>258</v>
      </c>
      <c r="AU148" s="139" t="s">
        <v>80</v>
      </c>
      <c r="AY148" s="17" t="s">
        <v>119</v>
      </c>
      <c r="BE148" s="140">
        <f>IF(N148="základní",J148,0)</f>
        <v>6155.6</v>
      </c>
      <c r="BF148" s="140">
        <f>IF(N148="snížená",J148,0)</f>
        <v>0</v>
      </c>
      <c r="BG148" s="140">
        <f>IF(N148="zákl. přenesená",J148,0)</f>
        <v>0</v>
      </c>
      <c r="BH148" s="140">
        <f>IF(N148="sníž. přenesená",J148,0)</f>
        <v>0</v>
      </c>
      <c r="BI148" s="140">
        <f>IF(N148="nulová",J148,0)</f>
        <v>0</v>
      </c>
      <c r="BJ148" s="17" t="s">
        <v>78</v>
      </c>
      <c r="BK148" s="140">
        <f>ROUND(I148*H148,2)</f>
        <v>6155.6</v>
      </c>
      <c r="BL148" s="17" t="s">
        <v>700</v>
      </c>
      <c r="BM148" s="139" t="s">
        <v>722</v>
      </c>
    </row>
    <row r="149" spans="2:65" s="1" customFormat="1" ht="24.25" customHeight="1">
      <c r="B149" s="127"/>
      <c r="C149" s="128" t="s">
        <v>345</v>
      </c>
      <c r="D149" s="128" t="s">
        <v>121</v>
      </c>
      <c r="E149" s="129" t="s">
        <v>883</v>
      </c>
      <c r="F149" s="130" t="s">
        <v>884</v>
      </c>
      <c r="G149" s="131" t="s">
        <v>124</v>
      </c>
      <c r="H149" s="132">
        <v>4</v>
      </c>
      <c r="I149" s="133">
        <v>548.9</v>
      </c>
      <c r="J149" s="134">
        <f>ROUND(I149*H149,2)</f>
        <v>2195.6</v>
      </c>
      <c r="K149" s="130" t="s">
        <v>125</v>
      </c>
      <c r="L149" s="32"/>
      <c r="M149" s="135" t="s">
        <v>3</v>
      </c>
      <c r="N149" s="136" t="s">
        <v>41</v>
      </c>
      <c r="P149" s="137">
        <f>O149*H149</f>
        <v>0</v>
      </c>
      <c r="Q149" s="137">
        <v>0</v>
      </c>
      <c r="R149" s="137">
        <f>Q149*H149</f>
        <v>0</v>
      </c>
      <c r="S149" s="137">
        <v>0</v>
      </c>
      <c r="T149" s="138">
        <f>S149*H149</f>
        <v>0</v>
      </c>
      <c r="AR149" s="139" t="s">
        <v>700</v>
      </c>
      <c r="AT149" s="139" t="s">
        <v>121</v>
      </c>
      <c r="AU149" s="139" t="s">
        <v>80</v>
      </c>
      <c r="AY149" s="17" t="s">
        <v>119</v>
      </c>
      <c r="BE149" s="140">
        <f>IF(N149="základní",J149,0)</f>
        <v>2195.6</v>
      </c>
      <c r="BF149" s="140">
        <f>IF(N149="snížená",J149,0)</f>
        <v>0</v>
      </c>
      <c r="BG149" s="140">
        <f>IF(N149="zákl. přenesená",J149,0)</f>
        <v>0</v>
      </c>
      <c r="BH149" s="140">
        <f>IF(N149="sníž. přenesená",J149,0)</f>
        <v>0</v>
      </c>
      <c r="BI149" s="140">
        <f>IF(N149="nulová",J149,0)</f>
        <v>0</v>
      </c>
      <c r="BJ149" s="17" t="s">
        <v>78</v>
      </c>
      <c r="BK149" s="140">
        <f>ROUND(I149*H149,2)</f>
        <v>2195.6</v>
      </c>
      <c r="BL149" s="17" t="s">
        <v>700</v>
      </c>
      <c r="BM149" s="139" t="s">
        <v>732</v>
      </c>
    </row>
    <row r="150" spans="2:65" s="1" customFormat="1">
      <c r="B150" s="32"/>
      <c r="D150" s="141" t="s">
        <v>128</v>
      </c>
      <c r="F150" s="142" t="s">
        <v>885</v>
      </c>
      <c r="I150" s="143"/>
      <c r="L150" s="32"/>
      <c r="M150" s="144"/>
      <c r="T150" s="53"/>
      <c r="AT150" s="17" t="s">
        <v>128</v>
      </c>
      <c r="AU150" s="17" t="s">
        <v>80</v>
      </c>
    </row>
    <row r="151" spans="2:65" s="1" customFormat="1" ht="16.5" customHeight="1">
      <c r="B151" s="127"/>
      <c r="C151" s="173" t="s">
        <v>350</v>
      </c>
      <c r="D151" s="173" t="s">
        <v>258</v>
      </c>
      <c r="E151" s="174" t="s">
        <v>886</v>
      </c>
      <c r="F151" s="175" t="s">
        <v>887</v>
      </c>
      <c r="G151" s="176" t="s">
        <v>124</v>
      </c>
      <c r="H151" s="177">
        <v>4</v>
      </c>
      <c r="I151" s="178">
        <v>273.89999999999998</v>
      </c>
      <c r="J151" s="179">
        <f>ROUND(I151*H151,2)</f>
        <v>1095.5999999999999</v>
      </c>
      <c r="K151" s="175" t="s">
        <v>136</v>
      </c>
      <c r="L151" s="180"/>
      <c r="M151" s="181" t="s">
        <v>3</v>
      </c>
      <c r="N151" s="182" t="s">
        <v>41</v>
      </c>
      <c r="P151" s="137">
        <f>O151*H151</f>
        <v>0</v>
      </c>
      <c r="Q151" s="137">
        <v>0</v>
      </c>
      <c r="R151" s="137">
        <f>Q151*H151</f>
        <v>0</v>
      </c>
      <c r="S151" s="137">
        <v>0</v>
      </c>
      <c r="T151" s="138">
        <f>S151*H151</f>
        <v>0</v>
      </c>
      <c r="AR151" s="139" t="s">
        <v>882</v>
      </c>
      <c r="AT151" s="139" t="s">
        <v>258</v>
      </c>
      <c r="AU151" s="139" t="s">
        <v>80</v>
      </c>
      <c r="AY151" s="17" t="s">
        <v>119</v>
      </c>
      <c r="BE151" s="140">
        <f>IF(N151="základní",J151,0)</f>
        <v>1095.5999999999999</v>
      </c>
      <c r="BF151" s="140">
        <f>IF(N151="snížená",J151,0)</f>
        <v>0</v>
      </c>
      <c r="BG151" s="140">
        <f>IF(N151="zákl. přenesená",J151,0)</f>
        <v>0</v>
      </c>
      <c r="BH151" s="140">
        <f>IF(N151="sníž. přenesená",J151,0)</f>
        <v>0</v>
      </c>
      <c r="BI151" s="140">
        <f>IF(N151="nulová",J151,0)</f>
        <v>0</v>
      </c>
      <c r="BJ151" s="17" t="s">
        <v>78</v>
      </c>
      <c r="BK151" s="140">
        <f>ROUND(I151*H151,2)</f>
        <v>1095.5999999999999</v>
      </c>
      <c r="BL151" s="17" t="s">
        <v>700</v>
      </c>
      <c r="BM151" s="139" t="s">
        <v>743</v>
      </c>
    </row>
    <row r="152" spans="2:65" s="1" customFormat="1" ht="24.25" customHeight="1">
      <c r="B152" s="127"/>
      <c r="C152" s="128" t="s">
        <v>355</v>
      </c>
      <c r="D152" s="128" t="s">
        <v>121</v>
      </c>
      <c r="E152" s="129" t="s">
        <v>888</v>
      </c>
      <c r="F152" s="130" t="s">
        <v>889</v>
      </c>
      <c r="G152" s="131" t="s">
        <v>145</v>
      </c>
      <c r="H152" s="132">
        <v>8</v>
      </c>
      <c r="I152" s="133">
        <v>75.900000000000006</v>
      </c>
      <c r="J152" s="134">
        <f>ROUND(I152*H152,2)</f>
        <v>607.20000000000005</v>
      </c>
      <c r="K152" s="130" t="s">
        <v>125</v>
      </c>
      <c r="L152" s="32"/>
      <c r="M152" s="135" t="s">
        <v>3</v>
      </c>
      <c r="N152" s="136" t="s">
        <v>41</v>
      </c>
      <c r="P152" s="137">
        <f>O152*H152</f>
        <v>0</v>
      </c>
      <c r="Q152" s="137">
        <v>0</v>
      </c>
      <c r="R152" s="137">
        <f>Q152*H152</f>
        <v>0</v>
      </c>
      <c r="S152" s="137">
        <v>0</v>
      </c>
      <c r="T152" s="138">
        <f>S152*H152</f>
        <v>0</v>
      </c>
      <c r="AR152" s="139" t="s">
        <v>700</v>
      </c>
      <c r="AT152" s="139" t="s">
        <v>121</v>
      </c>
      <c r="AU152" s="139" t="s">
        <v>80</v>
      </c>
      <c r="AY152" s="17" t="s">
        <v>119</v>
      </c>
      <c r="BE152" s="140">
        <f>IF(N152="základní",J152,0)</f>
        <v>607.20000000000005</v>
      </c>
      <c r="BF152" s="140">
        <f>IF(N152="snížená",J152,0)</f>
        <v>0</v>
      </c>
      <c r="BG152" s="140">
        <f>IF(N152="zákl. přenesená",J152,0)</f>
        <v>0</v>
      </c>
      <c r="BH152" s="140">
        <f>IF(N152="sníž. přenesená",J152,0)</f>
        <v>0</v>
      </c>
      <c r="BI152" s="140">
        <f>IF(N152="nulová",J152,0)</f>
        <v>0</v>
      </c>
      <c r="BJ152" s="17" t="s">
        <v>78</v>
      </c>
      <c r="BK152" s="140">
        <f>ROUND(I152*H152,2)</f>
        <v>607.20000000000005</v>
      </c>
      <c r="BL152" s="17" t="s">
        <v>700</v>
      </c>
      <c r="BM152" s="139" t="s">
        <v>752</v>
      </c>
    </row>
    <row r="153" spans="2:65" s="1" customFormat="1">
      <c r="B153" s="32"/>
      <c r="D153" s="141" t="s">
        <v>128</v>
      </c>
      <c r="F153" s="142" t="s">
        <v>890</v>
      </c>
      <c r="I153" s="143"/>
      <c r="L153" s="32"/>
      <c r="M153" s="144"/>
      <c r="T153" s="53"/>
      <c r="AT153" s="17" t="s">
        <v>128</v>
      </c>
      <c r="AU153" s="17" t="s">
        <v>80</v>
      </c>
    </row>
    <row r="154" spans="2:65" s="1" customFormat="1" ht="16.5" customHeight="1">
      <c r="B154" s="127"/>
      <c r="C154" s="173" t="s">
        <v>360</v>
      </c>
      <c r="D154" s="173" t="s">
        <v>258</v>
      </c>
      <c r="E154" s="174" t="s">
        <v>891</v>
      </c>
      <c r="F154" s="175" t="s">
        <v>892</v>
      </c>
      <c r="G154" s="176" t="s">
        <v>145</v>
      </c>
      <c r="H154" s="177">
        <v>8</v>
      </c>
      <c r="I154" s="178">
        <v>75.900000000000006</v>
      </c>
      <c r="J154" s="179">
        <f>ROUND(I154*H154,2)</f>
        <v>607.20000000000005</v>
      </c>
      <c r="K154" s="175" t="s">
        <v>125</v>
      </c>
      <c r="L154" s="180"/>
      <c r="M154" s="181" t="s">
        <v>3</v>
      </c>
      <c r="N154" s="182" t="s">
        <v>41</v>
      </c>
      <c r="P154" s="137">
        <f>O154*H154</f>
        <v>0</v>
      </c>
      <c r="Q154" s="137">
        <v>0</v>
      </c>
      <c r="R154" s="137">
        <f>Q154*H154</f>
        <v>0</v>
      </c>
      <c r="S154" s="137">
        <v>0</v>
      </c>
      <c r="T154" s="138">
        <f>S154*H154</f>
        <v>0</v>
      </c>
      <c r="AR154" s="139" t="s">
        <v>882</v>
      </c>
      <c r="AT154" s="139" t="s">
        <v>258</v>
      </c>
      <c r="AU154" s="139" t="s">
        <v>80</v>
      </c>
      <c r="AY154" s="17" t="s">
        <v>119</v>
      </c>
      <c r="BE154" s="140">
        <f>IF(N154="základní",J154,0)</f>
        <v>607.20000000000005</v>
      </c>
      <c r="BF154" s="140">
        <f>IF(N154="snížená",J154,0)</f>
        <v>0</v>
      </c>
      <c r="BG154" s="140">
        <f>IF(N154="zákl. přenesená",J154,0)</f>
        <v>0</v>
      </c>
      <c r="BH154" s="140">
        <f>IF(N154="sníž. přenesená",J154,0)</f>
        <v>0</v>
      </c>
      <c r="BI154" s="140">
        <f>IF(N154="nulová",J154,0)</f>
        <v>0</v>
      </c>
      <c r="BJ154" s="17" t="s">
        <v>78</v>
      </c>
      <c r="BK154" s="140">
        <f>ROUND(I154*H154,2)</f>
        <v>607.20000000000005</v>
      </c>
      <c r="BL154" s="17" t="s">
        <v>700</v>
      </c>
      <c r="BM154" s="139" t="s">
        <v>767</v>
      </c>
    </row>
    <row r="155" spans="2:65" s="1" customFormat="1" ht="37.75" customHeight="1">
      <c r="B155" s="127"/>
      <c r="C155" s="128" t="s">
        <v>368</v>
      </c>
      <c r="D155" s="128" t="s">
        <v>121</v>
      </c>
      <c r="E155" s="129" t="s">
        <v>893</v>
      </c>
      <c r="F155" s="130" t="s">
        <v>894</v>
      </c>
      <c r="G155" s="131" t="s">
        <v>124</v>
      </c>
      <c r="H155" s="132">
        <v>1</v>
      </c>
      <c r="I155" s="133">
        <v>1318.9</v>
      </c>
      <c r="J155" s="134">
        <f>ROUND(I155*H155,2)</f>
        <v>1318.9</v>
      </c>
      <c r="K155" s="130" t="s">
        <v>125</v>
      </c>
      <c r="L155" s="32"/>
      <c r="M155" s="135" t="s">
        <v>3</v>
      </c>
      <c r="N155" s="136" t="s">
        <v>41</v>
      </c>
      <c r="P155" s="137">
        <f>O155*H155</f>
        <v>0</v>
      </c>
      <c r="Q155" s="137">
        <v>0</v>
      </c>
      <c r="R155" s="137">
        <f>Q155*H155</f>
        <v>0</v>
      </c>
      <c r="S155" s="137">
        <v>0</v>
      </c>
      <c r="T155" s="138">
        <f>S155*H155</f>
        <v>0</v>
      </c>
      <c r="AR155" s="139" t="s">
        <v>700</v>
      </c>
      <c r="AT155" s="139" t="s">
        <v>121</v>
      </c>
      <c r="AU155" s="139" t="s">
        <v>80</v>
      </c>
      <c r="AY155" s="17" t="s">
        <v>119</v>
      </c>
      <c r="BE155" s="140">
        <f>IF(N155="základní",J155,0)</f>
        <v>1318.9</v>
      </c>
      <c r="BF155" s="140">
        <f>IF(N155="snížená",J155,0)</f>
        <v>0</v>
      </c>
      <c r="BG155" s="140">
        <f>IF(N155="zákl. přenesená",J155,0)</f>
        <v>0</v>
      </c>
      <c r="BH155" s="140">
        <f>IF(N155="sníž. přenesená",J155,0)</f>
        <v>0</v>
      </c>
      <c r="BI155" s="140">
        <f>IF(N155="nulová",J155,0)</f>
        <v>0</v>
      </c>
      <c r="BJ155" s="17" t="s">
        <v>78</v>
      </c>
      <c r="BK155" s="140">
        <f>ROUND(I155*H155,2)</f>
        <v>1318.9</v>
      </c>
      <c r="BL155" s="17" t="s">
        <v>700</v>
      </c>
      <c r="BM155" s="139" t="s">
        <v>895</v>
      </c>
    </row>
    <row r="156" spans="2:65" s="1" customFormat="1">
      <c r="B156" s="32"/>
      <c r="D156" s="141" t="s">
        <v>128</v>
      </c>
      <c r="F156" s="142" t="s">
        <v>896</v>
      </c>
      <c r="I156" s="143"/>
      <c r="L156" s="32"/>
      <c r="M156" s="144"/>
      <c r="T156" s="53"/>
      <c r="AT156" s="17" t="s">
        <v>128</v>
      </c>
      <c r="AU156" s="17" t="s">
        <v>80</v>
      </c>
    </row>
    <row r="157" spans="2:65" s="1" customFormat="1" ht="24.25" customHeight="1">
      <c r="B157" s="127"/>
      <c r="C157" s="128" t="s">
        <v>310</v>
      </c>
      <c r="D157" s="128" t="s">
        <v>121</v>
      </c>
      <c r="E157" s="129" t="s">
        <v>897</v>
      </c>
      <c r="F157" s="130" t="s">
        <v>898</v>
      </c>
      <c r="G157" s="131" t="s">
        <v>124</v>
      </c>
      <c r="H157" s="132">
        <v>1</v>
      </c>
      <c r="I157" s="133">
        <v>2189</v>
      </c>
      <c r="J157" s="134">
        <f>ROUND(I157*H157,2)</f>
        <v>2189</v>
      </c>
      <c r="K157" s="130" t="s">
        <v>125</v>
      </c>
      <c r="L157" s="32"/>
      <c r="M157" s="135" t="s">
        <v>3</v>
      </c>
      <c r="N157" s="136" t="s">
        <v>41</v>
      </c>
      <c r="P157" s="137">
        <f>O157*H157</f>
        <v>0</v>
      </c>
      <c r="Q157" s="137">
        <v>0</v>
      </c>
      <c r="R157" s="137">
        <f>Q157*H157</f>
        <v>0</v>
      </c>
      <c r="S157" s="137">
        <v>0</v>
      </c>
      <c r="T157" s="138">
        <f>S157*H157</f>
        <v>0</v>
      </c>
      <c r="AR157" s="139" t="s">
        <v>700</v>
      </c>
      <c r="AT157" s="139" t="s">
        <v>121</v>
      </c>
      <c r="AU157" s="139" t="s">
        <v>80</v>
      </c>
      <c r="AY157" s="17" t="s">
        <v>119</v>
      </c>
      <c r="BE157" s="140">
        <f>IF(N157="základní",J157,0)</f>
        <v>2189</v>
      </c>
      <c r="BF157" s="140">
        <f>IF(N157="snížená",J157,0)</f>
        <v>0</v>
      </c>
      <c r="BG157" s="140">
        <f>IF(N157="zákl. přenesená",J157,0)</f>
        <v>0</v>
      </c>
      <c r="BH157" s="140">
        <f>IF(N157="sníž. přenesená",J157,0)</f>
        <v>0</v>
      </c>
      <c r="BI157" s="140">
        <f>IF(N157="nulová",J157,0)</f>
        <v>0</v>
      </c>
      <c r="BJ157" s="17" t="s">
        <v>78</v>
      </c>
      <c r="BK157" s="140">
        <f>ROUND(I157*H157,2)</f>
        <v>2189</v>
      </c>
      <c r="BL157" s="17" t="s">
        <v>700</v>
      </c>
      <c r="BM157" s="139" t="s">
        <v>899</v>
      </c>
    </row>
    <row r="158" spans="2:65" s="1" customFormat="1">
      <c r="B158" s="32"/>
      <c r="D158" s="141" t="s">
        <v>128</v>
      </c>
      <c r="F158" s="142" t="s">
        <v>900</v>
      </c>
      <c r="I158" s="143"/>
      <c r="L158" s="32"/>
      <c r="M158" s="144"/>
      <c r="T158" s="53"/>
      <c r="AT158" s="17" t="s">
        <v>128</v>
      </c>
      <c r="AU158" s="17" t="s">
        <v>80</v>
      </c>
    </row>
    <row r="159" spans="2:65" s="1" customFormat="1" ht="16.5" customHeight="1">
      <c r="B159" s="127"/>
      <c r="C159" s="173" t="s">
        <v>586</v>
      </c>
      <c r="D159" s="173" t="s">
        <v>258</v>
      </c>
      <c r="E159" s="174" t="s">
        <v>901</v>
      </c>
      <c r="F159" s="175" t="s">
        <v>902</v>
      </c>
      <c r="G159" s="176" t="s">
        <v>124</v>
      </c>
      <c r="H159" s="177">
        <v>1</v>
      </c>
      <c r="I159" s="178">
        <v>4389</v>
      </c>
      <c r="J159" s="179">
        <f>ROUND(I159*H159,2)</f>
        <v>4389</v>
      </c>
      <c r="K159" s="175" t="s">
        <v>136</v>
      </c>
      <c r="L159" s="180"/>
      <c r="M159" s="181" t="s">
        <v>3</v>
      </c>
      <c r="N159" s="182" t="s">
        <v>41</v>
      </c>
      <c r="P159" s="137">
        <f>O159*H159</f>
        <v>0</v>
      </c>
      <c r="Q159" s="137">
        <v>0</v>
      </c>
      <c r="R159" s="137">
        <f>Q159*H159</f>
        <v>0</v>
      </c>
      <c r="S159" s="137">
        <v>0</v>
      </c>
      <c r="T159" s="138">
        <f>S159*H159</f>
        <v>0</v>
      </c>
      <c r="AR159" s="139" t="s">
        <v>882</v>
      </c>
      <c r="AT159" s="139" t="s">
        <v>258</v>
      </c>
      <c r="AU159" s="139" t="s">
        <v>80</v>
      </c>
      <c r="AY159" s="17" t="s">
        <v>119</v>
      </c>
      <c r="BE159" s="140">
        <f>IF(N159="základní",J159,0)</f>
        <v>4389</v>
      </c>
      <c r="BF159" s="140">
        <f>IF(N159="snížená",J159,0)</f>
        <v>0</v>
      </c>
      <c r="BG159" s="140">
        <f>IF(N159="zákl. přenesená",J159,0)</f>
        <v>0</v>
      </c>
      <c r="BH159" s="140">
        <f>IF(N159="sníž. přenesená",J159,0)</f>
        <v>0</v>
      </c>
      <c r="BI159" s="140">
        <f>IF(N159="nulová",J159,0)</f>
        <v>0</v>
      </c>
      <c r="BJ159" s="17" t="s">
        <v>78</v>
      </c>
      <c r="BK159" s="140">
        <f>ROUND(I159*H159,2)</f>
        <v>4389</v>
      </c>
      <c r="BL159" s="17" t="s">
        <v>700</v>
      </c>
      <c r="BM159" s="139" t="s">
        <v>903</v>
      </c>
    </row>
    <row r="160" spans="2:65" s="1" customFormat="1" ht="49" customHeight="1">
      <c r="B160" s="127"/>
      <c r="C160" s="128" t="s">
        <v>591</v>
      </c>
      <c r="D160" s="128" t="s">
        <v>121</v>
      </c>
      <c r="E160" s="129" t="s">
        <v>904</v>
      </c>
      <c r="F160" s="130" t="s">
        <v>905</v>
      </c>
      <c r="G160" s="131" t="s">
        <v>124</v>
      </c>
      <c r="H160" s="132">
        <v>14</v>
      </c>
      <c r="I160" s="133">
        <v>207.9</v>
      </c>
      <c r="J160" s="134">
        <f>ROUND(I160*H160,2)</f>
        <v>2910.6</v>
      </c>
      <c r="K160" s="130" t="s">
        <v>125</v>
      </c>
      <c r="L160" s="32"/>
      <c r="M160" s="135" t="s">
        <v>3</v>
      </c>
      <c r="N160" s="136" t="s">
        <v>41</v>
      </c>
      <c r="P160" s="137">
        <f>O160*H160</f>
        <v>0</v>
      </c>
      <c r="Q160" s="137">
        <v>0</v>
      </c>
      <c r="R160" s="137">
        <f>Q160*H160</f>
        <v>0</v>
      </c>
      <c r="S160" s="137">
        <v>0</v>
      </c>
      <c r="T160" s="138">
        <f>S160*H160</f>
        <v>0</v>
      </c>
      <c r="AR160" s="139" t="s">
        <v>700</v>
      </c>
      <c r="AT160" s="139" t="s">
        <v>121</v>
      </c>
      <c r="AU160" s="139" t="s">
        <v>80</v>
      </c>
      <c r="AY160" s="17" t="s">
        <v>119</v>
      </c>
      <c r="BE160" s="140">
        <f>IF(N160="základní",J160,0)</f>
        <v>2910.6</v>
      </c>
      <c r="BF160" s="140">
        <f>IF(N160="snížená",J160,0)</f>
        <v>0</v>
      </c>
      <c r="BG160" s="140">
        <f>IF(N160="zákl. přenesená",J160,0)</f>
        <v>0</v>
      </c>
      <c r="BH160" s="140">
        <f>IF(N160="sníž. přenesená",J160,0)</f>
        <v>0</v>
      </c>
      <c r="BI160" s="140">
        <f>IF(N160="nulová",J160,0)</f>
        <v>0</v>
      </c>
      <c r="BJ160" s="17" t="s">
        <v>78</v>
      </c>
      <c r="BK160" s="140">
        <f>ROUND(I160*H160,2)</f>
        <v>2910.6</v>
      </c>
      <c r="BL160" s="17" t="s">
        <v>700</v>
      </c>
      <c r="BM160" s="139" t="s">
        <v>906</v>
      </c>
    </row>
    <row r="161" spans="2:65" s="1" customFormat="1">
      <c r="B161" s="32"/>
      <c r="D161" s="141" t="s">
        <v>128</v>
      </c>
      <c r="F161" s="142" t="s">
        <v>907</v>
      </c>
      <c r="I161" s="143"/>
      <c r="L161" s="32"/>
      <c r="M161" s="144"/>
      <c r="T161" s="53"/>
      <c r="AT161" s="17" t="s">
        <v>128</v>
      </c>
      <c r="AU161" s="17" t="s">
        <v>80</v>
      </c>
    </row>
    <row r="162" spans="2:65" s="1" customFormat="1" ht="16.5" customHeight="1">
      <c r="B162" s="127"/>
      <c r="C162" s="173" t="s">
        <v>597</v>
      </c>
      <c r="D162" s="173" t="s">
        <v>258</v>
      </c>
      <c r="E162" s="174" t="s">
        <v>908</v>
      </c>
      <c r="F162" s="175" t="s">
        <v>909</v>
      </c>
      <c r="G162" s="176" t="s">
        <v>124</v>
      </c>
      <c r="H162" s="177">
        <v>11</v>
      </c>
      <c r="I162" s="178">
        <v>53.9</v>
      </c>
      <c r="J162" s="179">
        <f>ROUND(I162*H162,2)</f>
        <v>592.9</v>
      </c>
      <c r="K162" s="175" t="s">
        <v>136</v>
      </c>
      <c r="L162" s="180"/>
      <c r="M162" s="181" t="s">
        <v>3</v>
      </c>
      <c r="N162" s="182" t="s">
        <v>41</v>
      </c>
      <c r="P162" s="137">
        <f>O162*H162</f>
        <v>0</v>
      </c>
      <c r="Q162" s="137">
        <v>0</v>
      </c>
      <c r="R162" s="137">
        <f>Q162*H162</f>
        <v>0</v>
      </c>
      <c r="S162" s="137">
        <v>0</v>
      </c>
      <c r="T162" s="138">
        <f>S162*H162</f>
        <v>0</v>
      </c>
      <c r="AR162" s="139" t="s">
        <v>882</v>
      </c>
      <c r="AT162" s="139" t="s">
        <v>258</v>
      </c>
      <c r="AU162" s="139" t="s">
        <v>80</v>
      </c>
      <c r="AY162" s="17" t="s">
        <v>119</v>
      </c>
      <c r="BE162" s="140">
        <f>IF(N162="základní",J162,0)</f>
        <v>592.9</v>
      </c>
      <c r="BF162" s="140">
        <f>IF(N162="snížená",J162,0)</f>
        <v>0</v>
      </c>
      <c r="BG162" s="140">
        <f>IF(N162="zákl. přenesená",J162,0)</f>
        <v>0</v>
      </c>
      <c r="BH162" s="140">
        <f>IF(N162="sníž. přenesená",J162,0)</f>
        <v>0</v>
      </c>
      <c r="BI162" s="140">
        <f>IF(N162="nulová",J162,0)</f>
        <v>0</v>
      </c>
      <c r="BJ162" s="17" t="s">
        <v>78</v>
      </c>
      <c r="BK162" s="140">
        <f>ROUND(I162*H162,2)</f>
        <v>592.9</v>
      </c>
      <c r="BL162" s="17" t="s">
        <v>700</v>
      </c>
      <c r="BM162" s="139" t="s">
        <v>910</v>
      </c>
    </row>
    <row r="163" spans="2:65" s="1" customFormat="1" ht="16.5" customHeight="1">
      <c r="B163" s="127"/>
      <c r="C163" s="173" t="s">
        <v>602</v>
      </c>
      <c r="D163" s="173" t="s">
        <v>258</v>
      </c>
      <c r="E163" s="174" t="s">
        <v>911</v>
      </c>
      <c r="F163" s="175" t="s">
        <v>912</v>
      </c>
      <c r="G163" s="176" t="s">
        <v>124</v>
      </c>
      <c r="H163" s="177">
        <v>3</v>
      </c>
      <c r="I163" s="178">
        <v>53.9</v>
      </c>
      <c r="J163" s="179">
        <f>ROUND(I163*H163,2)</f>
        <v>161.69999999999999</v>
      </c>
      <c r="K163" s="175" t="s">
        <v>136</v>
      </c>
      <c r="L163" s="180"/>
      <c r="M163" s="181" t="s">
        <v>3</v>
      </c>
      <c r="N163" s="182" t="s">
        <v>41</v>
      </c>
      <c r="P163" s="137">
        <f>O163*H163</f>
        <v>0</v>
      </c>
      <c r="Q163" s="137">
        <v>0</v>
      </c>
      <c r="R163" s="137">
        <f>Q163*H163</f>
        <v>0</v>
      </c>
      <c r="S163" s="137">
        <v>0</v>
      </c>
      <c r="T163" s="138">
        <f>S163*H163</f>
        <v>0</v>
      </c>
      <c r="AR163" s="139" t="s">
        <v>882</v>
      </c>
      <c r="AT163" s="139" t="s">
        <v>258</v>
      </c>
      <c r="AU163" s="139" t="s">
        <v>80</v>
      </c>
      <c r="AY163" s="17" t="s">
        <v>119</v>
      </c>
      <c r="BE163" s="140">
        <f>IF(N163="základní",J163,0)</f>
        <v>161.69999999999999</v>
      </c>
      <c r="BF163" s="140">
        <f>IF(N163="snížená",J163,0)</f>
        <v>0</v>
      </c>
      <c r="BG163" s="140">
        <f>IF(N163="zákl. přenesená",J163,0)</f>
        <v>0</v>
      </c>
      <c r="BH163" s="140">
        <f>IF(N163="sníž. přenesená",J163,0)</f>
        <v>0</v>
      </c>
      <c r="BI163" s="140">
        <f>IF(N163="nulová",J163,0)</f>
        <v>0</v>
      </c>
      <c r="BJ163" s="17" t="s">
        <v>78</v>
      </c>
      <c r="BK163" s="140">
        <f>ROUND(I163*H163,2)</f>
        <v>161.69999999999999</v>
      </c>
      <c r="BL163" s="17" t="s">
        <v>700</v>
      </c>
      <c r="BM163" s="139" t="s">
        <v>913</v>
      </c>
    </row>
    <row r="164" spans="2:65" s="1" customFormat="1" ht="24.25" customHeight="1">
      <c r="B164" s="127"/>
      <c r="C164" s="128" t="s">
        <v>608</v>
      </c>
      <c r="D164" s="128" t="s">
        <v>121</v>
      </c>
      <c r="E164" s="129" t="s">
        <v>914</v>
      </c>
      <c r="F164" s="130" t="s">
        <v>915</v>
      </c>
      <c r="G164" s="131" t="s">
        <v>124</v>
      </c>
      <c r="H164" s="132">
        <v>11</v>
      </c>
      <c r="I164" s="133">
        <v>548.9</v>
      </c>
      <c r="J164" s="134">
        <f>ROUND(I164*H164,2)</f>
        <v>6037.9</v>
      </c>
      <c r="K164" s="130" t="s">
        <v>125</v>
      </c>
      <c r="L164" s="32"/>
      <c r="M164" s="135" t="s">
        <v>3</v>
      </c>
      <c r="N164" s="136" t="s">
        <v>41</v>
      </c>
      <c r="P164" s="137">
        <f>O164*H164</f>
        <v>0</v>
      </c>
      <c r="Q164" s="137">
        <v>0</v>
      </c>
      <c r="R164" s="137">
        <f>Q164*H164</f>
        <v>0</v>
      </c>
      <c r="S164" s="137">
        <v>0</v>
      </c>
      <c r="T164" s="138">
        <f>S164*H164</f>
        <v>0</v>
      </c>
      <c r="AR164" s="139" t="s">
        <v>700</v>
      </c>
      <c r="AT164" s="139" t="s">
        <v>121</v>
      </c>
      <c r="AU164" s="139" t="s">
        <v>80</v>
      </c>
      <c r="AY164" s="17" t="s">
        <v>119</v>
      </c>
      <c r="BE164" s="140">
        <f>IF(N164="základní",J164,0)</f>
        <v>6037.9</v>
      </c>
      <c r="BF164" s="140">
        <f>IF(N164="snížená",J164,0)</f>
        <v>0</v>
      </c>
      <c r="BG164" s="140">
        <f>IF(N164="zákl. přenesená",J164,0)</f>
        <v>0</v>
      </c>
      <c r="BH164" s="140">
        <f>IF(N164="sníž. přenesená",J164,0)</f>
        <v>0</v>
      </c>
      <c r="BI164" s="140">
        <f>IF(N164="nulová",J164,0)</f>
        <v>0</v>
      </c>
      <c r="BJ164" s="17" t="s">
        <v>78</v>
      </c>
      <c r="BK164" s="140">
        <f>ROUND(I164*H164,2)</f>
        <v>6037.9</v>
      </c>
      <c r="BL164" s="17" t="s">
        <v>700</v>
      </c>
      <c r="BM164" s="139" t="s">
        <v>916</v>
      </c>
    </row>
    <row r="165" spans="2:65" s="1" customFormat="1">
      <c r="B165" s="32"/>
      <c r="D165" s="141" t="s">
        <v>128</v>
      </c>
      <c r="F165" s="142" t="s">
        <v>917</v>
      </c>
      <c r="I165" s="143"/>
      <c r="L165" s="32"/>
      <c r="M165" s="144"/>
      <c r="T165" s="53"/>
      <c r="AT165" s="17" t="s">
        <v>128</v>
      </c>
      <c r="AU165" s="17" t="s">
        <v>80</v>
      </c>
    </row>
    <row r="166" spans="2:65" s="1" customFormat="1" ht="16.5" customHeight="1">
      <c r="B166" s="127"/>
      <c r="C166" s="173" t="s">
        <v>613</v>
      </c>
      <c r="D166" s="173" t="s">
        <v>258</v>
      </c>
      <c r="E166" s="174" t="s">
        <v>78</v>
      </c>
      <c r="F166" s="175" t="s">
        <v>918</v>
      </c>
      <c r="G166" s="176" t="s">
        <v>775</v>
      </c>
      <c r="H166" s="177">
        <v>11</v>
      </c>
      <c r="I166" s="178">
        <v>8428.2000000000007</v>
      </c>
      <c r="J166" s="179">
        <f>ROUND(I166*H166,2)</f>
        <v>92710.2</v>
      </c>
      <c r="K166" s="175" t="s">
        <v>136</v>
      </c>
      <c r="L166" s="180"/>
      <c r="M166" s="181" t="s">
        <v>3</v>
      </c>
      <c r="N166" s="182" t="s">
        <v>41</v>
      </c>
      <c r="P166" s="137">
        <f>O166*H166</f>
        <v>0</v>
      </c>
      <c r="Q166" s="137">
        <v>0</v>
      </c>
      <c r="R166" s="137">
        <f>Q166*H166</f>
        <v>0</v>
      </c>
      <c r="S166" s="137">
        <v>0</v>
      </c>
      <c r="T166" s="138">
        <f>S166*H166</f>
        <v>0</v>
      </c>
      <c r="AR166" s="139" t="s">
        <v>882</v>
      </c>
      <c r="AT166" s="139" t="s">
        <v>258</v>
      </c>
      <c r="AU166" s="139" t="s">
        <v>80</v>
      </c>
      <c r="AY166" s="17" t="s">
        <v>119</v>
      </c>
      <c r="BE166" s="140">
        <f>IF(N166="základní",J166,0)</f>
        <v>92710.2</v>
      </c>
      <c r="BF166" s="140">
        <f>IF(N166="snížená",J166,0)</f>
        <v>0</v>
      </c>
      <c r="BG166" s="140">
        <f>IF(N166="zákl. přenesená",J166,0)</f>
        <v>0</v>
      </c>
      <c r="BH166" s="140">
        <f>IF(N166="sníž. přenesená",J166,0)</f>
        <v>0</v>
      </c>
      <c r="BI166" s="140">
        <f>IF(N166="nulová",J166,0)</f>
        <v>0</v>
      </c>
      <c r="BJ166" s="17" t="s">
        <v>78</v>
      </c>
      <c r="BK166" s="140">
        <f>ROUND(I166*H166,2)</f>
        <v>92710.2</v>
      </c>
      <c r="BL166" s="17" t="s">
        <v>700</v>
      </c>
      <c r="BM166" s="139" t="s">
        <v>919</v>
      </c>
    </row>
    <row r="167" spans="2:65" s="1" customFormat="1" ht="37.75" customHeight="1">
      <c r="B167" s="127"/>
      <c r="C167" s="128" t="s">
        <v>618</v>
      </c>
      <c r="D167" s="128" t="s">
        <v>121</v>
      </c>
      <c r="E167" s="129" t="s">
        <v>920</v>
      </c>
      <c r="F167" s="130" t="s">
        <v>921</v>
      </c>
      <c r="G167" s="131" t="s">
        <v>124</v>
      </c>
      <c r="H167" s="132">
        <v>11</v>
      </c>
      <c r="I167" s="133">
        <v>2409</v>
      </c>
      <c r="J167" s="134">
        <f>ROUND(I167*H167,2)</f>
        <v>26499</v>
      </c>
      <c r="K167" s="130" t="s">
        <v>125</v>
      </c>
      <c r="L167" s="32"/>
      <c r="M167" s="135" t="s">
        <v>3</v>
      </c>
      <c r="N167" s="136" t="s">
        <v>41</v>
      </c>
      <c r="P167" s="137">
        <f>O167*H167</f>
        <v>0</v>
      </c>
      <c r="Q167" s="137">
        <v>0</v>
      </c>
      <c r="R167" s="137">
        <f>Q167*H167</f>
        <v>0</v>
      </c>
      <c r="S167" s="137">
        <v>0</v>
      </c>
      <c r="T167" s="138">
        <f>S167*H167</f>
        <v>0</v>
      </c>
      <c r="AR167" s="139" t="s">
        <v>700</v>
      </c>
      <c r="AT167" s="139" t="s">
        <v>121</v>
      </c>
      <c r="AU167" s="139" t="s">
        <v>80</v>
      </c>
      <c r="AY167" s="17" t="s">
        <v>119</v>
      </c>
      <c r="BE167" s="140">
        <f>IF(N167="základní",J167,0)</f>
        <v>26499</v>
      </c>
      <c r="BF167" s="140">
        <f>IF(N167="snížená",J167,0)</f>
        <v>0</v>
      </c>
      <c r="BG167" s="140">
        <f>IF(N167="zákl. přenesená",J167,0)</f>
        <v>0</v>
      </c>
      <c r="BH167" s="140">
        <f>IF(N167="sníž. přenesená",J167,0)</f>
        <v>0</v>
      </c>
      <c r="BI167" s="140">
        <f>IF(N167="nulová",J167,0)</f>
        <v>0</v>
      </c>
      <c r="BJ167" s="17" t="s">
        <v>78</v>
      </c>
      <c r="BK167" s="140">
        <f>ROUND(I167*H167,2)</f>
        <v>26499</v>
      </c>
      <c r="BL167" s="17" t="s">
        <v>700</v>
      </c>
      <c r="BM167" s="139" t="s">
        <v>922</v>
      </c>
    </row>
    <row r="168" spans="2:65" s="1" customFormat="1">
      <c r="B168" s="32"/>
      <c r="D168" s="141" t="s">
        <v>128</v>
      </c>
      <c r="F168" s="142" t="s">
        <v>923</v>
      </c>
      <c r="I168" s="143"/>
      <c r="L168" s="32"/>
      <c r="M168" s="144"/>
      <c r="T168" s="53"/>
      <c r="AT168" s="17" t="s">
        <v>128</v>
      </c>
      <c r="AU168" s="17" t="s">
        <v>80</v>
      </c>
    </row>
    <row r="169" spans="2:65" s="1" customFormat="1" ht="16.5" customHeight="1">
      <c r="B169" s="127"/>
      <c r="C169" s="173" t="s">
        <v>623</v>
      </c>
      <c r="D169" s="173" t="s">
        <v>258</v>
      </c>
      <c r="E169" s="174" t="s">
        <v>924</v>
      </c>
      <c r="F169" s="175" t="s">
        <v>925</v>
      </c>
      <c r="G169" s="176" t="s">
        <v>124</v>
      </c>
      <c r="H169" s="177">
        <v>11</v>
      </c>
      <c r="I169" s="178">
        <v>13079</v>
      </c>
      <c r="J169" s="179">
        <f>ROUND(I169*H169,2)</f>
        <v>143869</v>
      </c>
      <c r="K169" s="175" t="s">
        <v>136</v>
      </c>
      <c r="L169" s="180"/>
      <c r="M169" s="181" t="s">
        <v>3</v>
      </c>
      <c r="N169" s="182" t="s">
        <v>41</v>
      </c>
      <c r="P169" s="137">
        <f>O169*H169</f>
        <v>0</v>
      </c>
      <c r="Q169" s="137">
        <v>0</v>
      </c>
      <c r="R169" s="137">
        <f>Q169*H169</f>
        <v>0</v>
      </c>
      <c r="S169" s="137">
        <v>0</v>
      </c>
      <c r="T169" s="138">
        <f>S169*H169</f>
        <v>0</v>
      </c>
      <c r="AR169" s="139" t="s">
        <v>882</v>
      </c>
      <c r="AT169" s="139" t="s">
        <v>258</v>
      </c>
      <c r="AU169" s="139" t="s">
        <v>80</v>
      </c>
      <c r="AY169" s="17" t="s">
        <v>119</v>
      </c>
      <c r="BE169" s="140">
        <f>IF(N169="základní",J169,0)</f>
        <v>143869</v>
      </c>
      <c r="BF169" s="140">
        <f>IF(N169="snížená",J169,0)</f>
        <v>0</v>
      </c>
      <c r="BG169" s="140">
        <f>IF(N169="zákl. přenesená",J169,0)</f>
        <v>0</v>
      </c>
      <c r="BH169" s="140">
        <f>IF(N169="sníž. přenesená",J169,0)</f>
        <v>0</v>
      </c>
      <c r="BI169" s="140">
        <f>IF(N169="nulová",J169,0)</f>
        <v>0</v>
      </c>
      <c r="BJ169" s="17" t="s">
        <v>78</v>
      </c>
      <c r="BK169" s="140">
        <f>ROUND(I169*H169,2)</f>
        <v>143869</v>
      </c>
      <c r="BL169" s="17" t="s">
        <v>700</v>
      </c>
      <c r="BM169" s="139" t="s">
        <v>926</v>
      </c>
    </row>
    <row r="170" spans="2:65" s="1" customFormat="1" ht="24.25" customHeight="1">
      <c r="B170" s="127"/>
      <c r="C170" s="128" t="s">
        <v>627</v>
      </c>
      <c r="D170" s="128" t="s">
        <v>121</v>
      </c>
      <c r="E170" s="129" t="s">
        <v>927</v>
      </c>
      <c r="F170" s="130" t="s">
        <v>928</v>
      </c>
      <c r="G170" s="131" t="s">
        <v>124</v>
      </c>
      <c r="H170" s="132">
        <v>11</v>
      </c>
      <c r="I170" s="133">
        <v>869</v>
      </c>
      <c r="J170" s="134">
        <f>ROUND(I170*H170,2)</f>
        <v>9559</v>
      </c>
      <c r="K170" s="130" t="s">
        <v>125</v>
      </c>
      <c r="L170" s="32"/>
      <c r="M170" s="135" t="s">
        <v>3</v>
      </c>
      <c r="N170" s="136" t="s">
        <v>41</v>
      </c>
      <c r="P170" s="137">
        <f>O170*H170</f>
        <v>0</v>
      </c>
      <c r="Q170" s="137">
        <v>0</v>
      </c>
      <c r="R170" s="137">
        <f>Q170*H170</f>
        <v>0</v>
      </c>
      <c r="S170" s="137">
        <v>0</v>
      </c>
      <c r="T170" s="138">
        <f>S170*H170</f>
        <v>0</v>
      </c>
      <c r="AR170" s="139" t="s">
        <v>700</v>
      </c>
      <c r="AT170" s="139" t="s">
        <v>121</v>
      </c>
      <c r="AU170" s="139" t="s">
        <v>80</v>
      </c>
      <c r="AY170" s="17" t="s">
        <v>119</v>
      </c>
      <c r="BE170" s="140">
        <f>IF(N170="základní",J170,0)</f>
        <v>9559</v>
      </c>
      <c r="BF170" s="140">
        <f>IF(N170="snížená",J170,0)</f>
        <v>0</v>
      </c>
      <c r="BG170" s="140">
        <f>IF(N170="zákl. přenesená",J170,0)</f>
        <v>0</v>
      </c>
      <c r="BH170" s="140">
        <f>IF(N170="sníž. přenesená",J170,0)</f>
        <v>0</v>
      </c>
      <c r="BI170" s="140">
        <f>IF(N170="nulová",J170,0)</f>
        <v>0</v>
      </c>
      <c r="BJ170" s="17" t="s">
        <v>78</v>
      </c>
      <c r="BK170" s="140">
        <f>ROUND(I170*H170,2)</f>
        <v>9559</v>
      </c>
      <c r="BL170" s="17" t="s">
        <v>700</v>
      </c>
      <c r="BM170" s="139" t="s">
        <v>929</v>
      </c>
    </row>
    <row r="171" spans="2:65" s="1" customFormat="1">
      <c r="B171" s="32"/>
      <c r="D171" s="141" t="s">
        <v>128</v>
      </c>
      <c r="F171" s="142" t="s">
        <v>930</v>
      </c>
      <c r="I171" s="143"/>
      <c r="L171" s="32"/>
      <c r="M171" s="144"/>
      <c r="T171" s="53"/>
      <c r="AT171" s="17" t="s">
        <v>128</v>
      </c>
      <c r="AU171" s="17" t="s">
        <v>80</v>
      </c>
    </row>
    <row r="172" spans="2:65" s="1" customFormat="1" ht="24.25" customHeight="1">
      <c r="B172" s="127"/>
      <c r="C172" s="173" t="s">
        <v>632</v>
      </c>
      <c r="D172" s="173" t="s">
        <v>258</v>
      </c>
      <c r="E172" s="174" t="s">
        <v>931</v>
      </c>
      <c r="F172" s="175" t="s">
        <v>932</v>
      </c>
      <c r="G172" s="176" t="s">
        <v>124</v>
      </c>
      <c r="H172" s="177">
        <v>11</v>
      </c>
      <c r="I172" s="178">
        <v>1529</v>
      </c>
      <c r="J172" s="179">
        <f>ROUND(I172*H172,2)</f>
        <v>16819</v>
      </c>
      <c r="K172" s="175" t="s">
        <v>125</v>
      </c>
      <c r="L172" s="180"/>
      <c r="M172" s="181" t="s">
        <v>3</v>
      </c>
      <c r="N172" s="182" t="s">
        <v>41</v>
      </c>
      <c r="P172" s="137">
        <f>O172*H172</f>
        <v>0</v>
      </c>
      <c r="Q172" s="137">
        <v>0</v>
      </c>
      <c r="R172" s="137">
        <f>Q172*H172</f>
        <v>0</v>
      </c>
      <c r="S172" s="137">
        <v>0</v>
      </c>
      <c r="T172" s="138">
        <f>S172*H172</f>
        <v>0</v>
      </c>
      <c r="AR172" s="139" t="s">
        <v>882</v>
      </c>
      <c r="AT172" s="139" t="s">
        <v>258</v>
      </c>
      <c r="AU172" s="139" t="s">
        <v>80</v>
      </c>
      <c r="AY172" s="17" t="s">
        <v>119</v>
      </c>
      <c r="BE172" s="140">
        <f>IF(N172="základní",J172,0)</f>
        <v>16819</v>
      </c>
      <c r="BF172" s="140">
        <f>IF(N172="snížená",J172,0)</f>
        <v>0</v>
      </c>
      <c r="BG172" s="140">
        <f>IF(N172="zákl. přenesená",J172,0)</f>
        <v>0</v>
      </c>
      <c r="BH172" s="140">
        <f>IF(N172="sníž. přenesená",J172,0)</f>
        <v>0</v>
      </c>
      <c r="BI172" s="140">
        <f>IF(N172="nulová",J172,0)</f>
        <v>0</v>
      </c>
      <c r="BJ172" s="17" t="s">
        <v>78</v>
      </c>
      <c r="BK172" s="140">
        <f>ROUND(I172*H172,2)</f>
        <v>16819</v>
      </c>
      <c r="BL172" s="17" t="s">
        <v>700</v>
      </c>
      <c r="BM172" s="139" t="s">
        <v>933</v>
      </c>
    </row>
    <row r="173" spans="2:65" s="1" customFormat="1" ht="24.25" customHeight="1">
      <c r="B173" s="127"/>
      <c r="C173" s="128" t="s">
        <v>637</v>
      </c>
      <c r="D173" s="128" t="s">
        <v>121</v>
      </c>
      <c r="E173" s="129" t="s">
        <v>934</v>
      </c>
      <c r="F173" s="130" t="s">
        <v>935</v>
      </c>
      <c r="G173" s="131" t="s">
        <v>135</v>
      </c>
      <c r="H173" s="132">
        <v>34.5</v>
      </c>
      <c r="I173" s="133">
        <v>119.9</v>
      </c>
      <c r="J173" s="134">
        <f>ROUND(I173*H173,2)</f>
        <v>4136.55</v>
      </c>
      <c r="K173" s="130" t="s">
        <v>125</v>
      </c>
      <c r="L173" s="32"/>
      <c r="M173" s="135" t="s">
        <v>3</v>
      </c>
      <c r="N173" s="136" t="s">
        <v>41</v>
      </c>
      <c r="P173" s="137">
        <f>O173*H173</f>
        <v>0</v>
      </c>
      <c r="Q173" s="137">
        <v>0</v>
      </c>
      <c r="R173" s="137">
        <f>Q173*H173</f>
        <v>0</v>
      </c>
      <c r="S173" s="137">
        <v>0</v>
      </c>
      <c r="T173" s="138">
        <f>S173*H173</f>
        <v>0</v>
      </c>
      <c r="AR173" s="139" t="s">
        <v>700</v>
      </c>
      <c r="AT173" s="139" t="s">
        <v>121</v>
      </c>
      <c r="AU173" s="139" t="s">
        <v>80</v>
      </c>
      <c r="AY173" s="17" t="s">
        <v>119</v>
      </c>
      <c r="BE173" s="140">
        <f>IF(N173="základní",J173,0)</f>
        <v>4136.55</v>
      </c>
      <c r="BF173" s="140">
        <f>IF(N173="snížená",J173,0)</f>
        <v>0</v>
      </c>
      <c r="BG173" s="140">
        <f>IF(N173="zákl. přenesená",J173,0)</f>
        <v>0</v>
      </c>
      <c r="BH173" s="140">
        <f>IF(N173="sníž. přenesená",J173,0)</f>
        <v>0</v>
      </c>
      <c r="BI173" s="140">
        <f>IF(N173="nulová",J173,0)</f>
        <v>0</v>
      </c>
      <c r="BJ173" s="17" t="s">
        <v>78</v>
      </c>
      <c r="BK173" s="140">
        <f>ROUND(I173*H173,2)</f>
        <v>4136.55</v>
      </c>
      <c r="BL173" s="17" t="s">
        <v>700</v>
      </c>
      <c r="BM173" s="139" t="s">
        <v>521</v>
      </c>
    </row>
    <row r="174" spans="2:65" s="1" customFormat="1">
      <c r="B174" s="32"/>
      <c r="D174" s="141" t="s">
        <v>128</v>
      </c>
      <c r="F174" s="142" t="s">
        <v>936</v>
      </c>
      <c r="I174" s="143"/>
      <c r="L174" s="32"/>
      <c r="M174" s="144"/>
      <c r="T174" s="53"/>
      <c r="AT174" s="17" t="s">
        <v>128</v>
      </c>
      <c r="AU174" s="17" t="s">
        <v>80</v>
      </c>
    </row>
    <row r="175" spans="2:65" s="1" customFormat="1" ht="24.25" customHeight="1">
      <c r="B175" s="127"/>
      <c r="C175" s="128" t="s">
        <v>642</v>
      </c>
      <c r="D175" s="128" t="s">
        <v>121</v>
      </c>
      <c r="E175" s="129" t="s">
        <v>937</v>
      </c>
      <c r="F175" s="130" t="s">
        <v>938</v>
      </c>
      <c r="G175" s="131" t="s">
        <v>135</v>
      </c>
      <c r="H175" s="132">
        <v>34.5</v>
      </c>
      <c r="I175" s="133">
        <v>130.9</v>
      </c>
      <c r="J175" s="134">
        <f>ROUND(I175*H175,2)</f>
        <v>4516.05</v>
      </c>
      <c r="K175" s="130" t="s">
        <v>125</v>
      </c>
      <c r="L175" s="32"/>
      <c r="M175" s="135" t="s">
        <v>3</v>
      </c>
      <c r="N175" s="136" t="s">
        <v>41</v>
      </c>
      <c r="P175" s="137">
        <f>O175*H175</f>
        <v>0</v>
      </c>
      <c r="Q175" s="137">
        <v>0</v>
      </c>
      <c r="R175" s="137">
        <f>Q175*H175</f>
        <v>0</v>
      </c>
      <c r="S175" s="137">
        <v>0</v>
      </c>
      <c r="T175" s="138">
        <f>S175*H175</f>
        <v>0</v>
      </c>
      <c r="AR175" s="139" t="s">
        <v>700</v>
      </c>
      <c r="AT175" s="139" t="s">
        <v>121</v>
      </c>
      <c r="AU175" s="139" t="s">
        <v>80</v>
      </c>
      <c r="AY175" s="17" t="s">
        <v>119</v>
      </c>
      <c r="BE175" s="140">
        <f>IF(N175="základní",J175,0)</f>
        <v>4516.05</v>
      </c>
      <c r="BF175" s="140">
        <f>IF(N175="snížená",J175,0)</f>
        <v>0</v>
      </c>
      <c r="BG175" s="140">
        <f>IF(N175="zákl. přenesená",J175,0)</f>
        <v>0</v>
      </c>
      <c r="BH175" s="140">
        <f>IF(N175="sníž. přenesená",J175,0)</f>
        <v>0</v>
      </c>
      <c r="BI175" s="140">
        <f>IF(N175="nulová",J175,0)</f>
        <v>0</v>
      </c>
      <c r="BJ175" s="17" t="s">
        <v>78</v>
      </c>
      <c r="BK175" s="140">
        <f>ROUND(I175*H175,2)</f>
        <v>4516.05</v>
      </c>
      <c r="BL175" s="17" t="s">
        <v>700</v>
      </c>
      <c r="BM175" s="139" t="s">
        <v>939</v>
      </c>
    </row>
    <row r="176" spans="2:65" s="1" customFormat="1">
      <c r="B176" s="32"/>
      <c r="D176" s="141" t="s">
        <v>128</v>
      </c>
      <c r="F176" s="142" t="s">
        <v>940</v>
      </c>
      <c r="I176" s="143"/>
      <c r="L176" s="32"/>
      <c r="M176" s="144"/>
      <c r="T176" s="53"/>
      <c r="AT176" s="17" t="s">
        <v>128</v>
      </c>
      <c r="AU176" s="17" t="s">
        <v>80</v>
      </c>
    </row>
    <row r="177" spans="2:65" s="1" customFormat="1" ht="16.5" customHeight="1">
      <c r="B177" s="127"/>
      <c r="C177" s="173" t="s">
        <v>148</v>
      </c>
      <c r="D177" s="173" t="s">
        <v>258</v>
      </c>
      <c r="E177" s="174" t="s">
        <v>941</v>
      </c>
      <c r="F177" s="175" t="s">
        <v>942</v>
      </c>
      <c r="G177" s="176" t="s">
        <v>435</v>
      </c>
      <c r="H177" s="177">
        <v>20</v>
      </c>
      <c r="I177" s="178">
        <v>273.89999999999998</v>
      </c>
      <c r="J177" s="179">
        <f>ROUND(I177*H177,2)</f>
        <v>5478</v>
      </c>
      <c r="K177" s="175" t="s">
        <v>125</v>
      </c>
      <c r="L177" s="180"/>
      <c r="M177" s="181" t="s">
        <v>3</v>
      </c>
      <c r="N177" s="182" t="s">
        <v>41</v>
      </c>
      <c r="P177" s="137">
        <f>O177*H177</f>
        <v>0</v>
      </c>
      <c r="Q177" s="137">
        <v>0</v>
      </c>
      <c r="R177" s="137">
        <f>Q177*H177</f>
        <v>0</v>
      </c>
      <c r="S177" s="137">
        <v>0</v>
      </c>
      <c r="T177" s="138">
        <f>S177*H177</f>
        <v>0</v>
      </c>
      <c r="AR177" s="139" t="s">
        <v>882</v>
      </c>
      <c r="AT177" s="139" t="s">
        <v>258</v>
      </c>
      <c r="AU177" s="139" t="s">
        <v>80</v>
      </c>
      <c r="AY177" s="17" t="s">
        <v>119</v>
      </c>
      <c r="BE177" s="140">
        <f>IF(N177="základní",J177,0)</f>
        <v>5478</v>
      </c>
      <c r="BF177" s="140">
        <f>IF(N177="snížená",J177,0)</f>
        <v>0</v>
      </c>
      <c r="BG177" s="140">
        <f>IF(N177="zákl. přenesená",J177,0)</f>
        <v>0</v>
      </c>
      <c r="BH177" s="140">
        <f>IF(N177="sníž. přenesená",J177,0)</f>
        <v>0</v>
      </c>
      <c r="BI177" s="140">
        <f>IF(N177="nulová",J177,0)</f>
        <v>0</v>
      </c>
      <c r="BJ177" s="17" t="s">
        <v>78</v>
      </c>
      <c r="BK177" s="140">
        <f>ROUND(I177*H177,2)</f>
        <v>5478</v>
      </c>
      <c r="BL177" s="17" t="s">
        <v>700</v>
      </c>
      <c r="BM177" s="139" t="s">
        <v>943</v>
      </c>
    </row>
    <row r="178" spans="2:65" s="1" customFormat="1" ht="21.75" customHeight="1">
      <c r="B178" s="127"/>
      <c r="C178" s="173" t="s">
        <v>651</v>
      </c>
      <c r="D178" s="173" t="s">
        <v>258</v>
      </c>
      <c r="E178" s="174" t="s">
        <v>944</v>
      </c>
      <c r="F178" s="175" t="s">
        <v>945</v>
      </c>
      <c r="G178" s="176" t="s">
        <v>435</v>
      </c>
      <c r="H178" s="177">
        <v>20</v>
      </c>
      <c r="I178" s="178">
        <v>273.89999999999998</v>
      </c>
      <c r="J178" s="179">
        <f>ROUND(I178*H178,2)</f>
        <v>5478</v>
      </c>
      <c r="K178" s="175" t="s">
        <v>125</v>
      </c>
      <c r="L178" s="180"/>
      <c r="M178" s="181" t="s">
        <v>3</v>
      </c>
      <c r="N178" s="182" t="s">
        <v>41</v>
      </c>
      <c r="P178" s="137">
        <f>O178*H178</f>
        <v>0</v>
      </c>
      <c r="Q178" s="137">
        <v>0</v>
      </c>
      <c r="R178" s="137">
        <f>Q178*H178</f>
        <v>0</v>
      </c>
      <c r="S178" s="137">
        <v>0</v>
      </c>
      <c r="T178" s="138">
        <f>S178*H178</f>
        <v>0</v>
      </c>
      <c r="AR178" s="139" t="s">
        <v>882</v>
      </c>
      <c r="AT178" s="139" t="s">
        <v>258</v>
      </c>
      <c r="AU178" s="139" t="s">
        <v>80</v>
      </c>
      <c r="AY178" s="17" t="s">
        <v>119</v>
      </c>
      <c r="BE178" s="140">
        <f>IF(N178="základní",J178,0)</f>
        <v>5478</v>
      </c>
      <c r="BF178" s="140">
        <f>IF(N178="snížená",J178,0)</f>
        <v>0</v>
      </c>
      <c r="BG178" s="140">
        <f>IF(N178="zákl. přenesená",J178,0)</f>
        <v>0</v>
      </c>
      <c r="BH178" s="140">
        <f>IF(N178="sníž. přenesená",J178,0)</f>
        <v>0</v>
      </c>
      <c r="BI178" s="140">
        <f>IF(N178="nulová",J178,0)</f>
        <v>0</v>
      </c>
      <c r="BJ178" s="17" t="s">
        <v>78</v>
      </c>
      <c r="BK178" s="140">
        <f>ROUND(I178*H178,2)</f>
        <v>5478</v>
      </c>
      <c r="BL178" s="17" t="s">
        <v>700</v>
      </c>
      <c r="BM178" s="139" t="s">
        <v>946</v>
      </c>
    </row>
    <row r="179" spans="2:65" s="1" customFormat="1" ht="16.5" customHeight="1">
      <c r="B179" s="127"/>
      <c r="C179" s="128" t="s">
        <v>655</v>
      </c>
      <c r="D179" s="128" t="s">
        <v>121</v>
      </c>
      <c r="E179" s="129" t="s">
        <v>947</v>
      </c>
      <c r="F179" s="130" t="s">
        <v>948</v>
      </c>
      <c r="G179" s="131" t="s">
        <v>124</v>
      </c>
      <c r="H179" s="132">
        <v>11</v>
      </c>
      <c r="I179" s="133">
        <v>548.9</v>
      </c>
      <c r="J179" s="134">
        <f>ROUND(I179*H179,2)</f>
        <v>6037.9</v>
      </c>
      <c r="K179" s="130" t="s">
        <v>125</v>
      </c>
      <c r="L179" s="32"/>
      <c r="M179" s="135" t="s">
        <v>3</v>
      </c>
      <c r="N179" s="136" t="s">
        <v>41</v>
      </c>
      <c r="P179" s="137">
        <f>O179*H179</f>
        <v>0</v>
      </c>
      <c r="Q179" s="137">
        <v>0</v>
      </c>
      <c r="R179" s="137">
        <f>Q179*H179</f>
        <v>0</v>
      </c>
      <c r="S179" s="137">
        <v>0</v>
      </c>
      <c r="T179" s="138">
        <f>S179*H179</f>
        <v>0</v>
      </c>
      <c r="AR179" s="139" t="s">
        <v>700</v>
      </c>
      <c r="AT179" s="139" t="s">
        <v>121</v>
      </c>
      <c r="AU179" s="139" t="s">
        <v>80</v>
      </c>
      <c r="AY179" s="17" t="s">
        <v>119</v>
      </c>
      <c r="BE179" s="140">
        <f>IF(N179="základní",J179,0)</f>
        <v>6037.9</v>
      </c>
      <c r="BF179" s="140">
        <f>IF(N179="snížená",J179,0)</f>
        <v>0</v>
      </c>
      <c r="BG179" s="140">
        <f>IF(N179="zákl. přenesená",J179,0)</f>
        <v>0</v>
      </c>
      <c r="BH179" s="140">
        <f>IF(N179="sníž. přenesená",J179,0)</f>
        <v>0</v>
      </c>
      <c r="BI179" s="140">
        <f>IF(N179="nulová",J179,0)</f>
        <v>0</v>
      </c>
      <c r="BJ179" s="17" t="s">
        <v>78</v>
      </c>
      <c r="BK179" s="140">
        <f>ROUND(I179*H179,2)</f>
        <v>6037.9</v>
      </c>
      <c r="BL179" s="17" t="s">
        <v>700</v>
      </c>
      <c r="BM179" s="139" t="s">
        <v>949</v>
      </c>
    </row>
    <row r="180" spans="2:65" s="1" customFormat="1">
      <c r="B180" s="32"/>
      <c r="D180" s="141" t="s">
        <v>128</v>
      </c>
      <c r="F180" s="142" t="s">
        <v>950</v>
      </c>
      <c r="I180" s="143"/>
      <c r="L180" s="32"/>
      <c r="M180" s="144"/>
      <c r="T180" s="53"/>
      <c r="AT180" s="17" t="s">
        <v>128</v>
      </c>
      <c r="AU180" s="17" t="s">
        <v>80</v>
      </c>
    </row>
    <row r="181" spans="2:65" s="1" customFormat="1" ht="16.5" customHeight="1">
      <c r="B181" s="127"/>
      <c r="C181" s="173" t="s">
        <v>659</v>
      </c>
      <c r="D181" s="173" t="s">
        <v>258</v>
      </c>
      <c r="E181" s="174" t="s">
        <v>951</v>
      </c>
      <c r="F181" s="175" t="s">
        <v>952</v>
      </c>
      <c r="G181" s="176" t="s">
        <v>124</v>
      </c>
      <c r="H181" s="177">
        <v>11</v>
      </c>
      <c r="I181" s="178">
        <v>658.9</v>
      </c>
      <c r="J181" s="179">
        <f>ROUND(I181*H181,2)</f>
        <v>7247.9</v>
      </c>
      <c r="K181" s="175" t="s">
        <v>125</v>
      </c>
      <c r="L181" s="180"/>
      <c r="M181" s="181" t="s">
        <v>3</v>
      </c>
      <c r="N181" s="182" t="s">
        <v>41</v>
      </c>
      <c r="P181" s="137">
        <f>O181*H181</f>
        <v>0</v>
      </c>
      <c r="Q181" s="137">
        <v>0</v>
      </c>
      <c r="R181" s="137">
        <f>Q181*H181</f>
        <v>0</v>
      </c>
      <c r="S181" s="137">
        <v>0</v>
      </c>
      <c r="T181" s="138">
        <f>S181*H181</f>
        <v>0</v>
      </c>
      <c r="AR181" s="139" t="s">
        <v>882</v>
      </c>
      <c r="AT181" s="139" t="s">
        <v>258</v>
      </c>
      <c r="AU181" s="139" t="s">
        <v>80</v>
      </c>
      <c r="AY181" s="17" t="s">
        <v>119</v>
      </c>
      <c r="BE181" s="140">
        <f>IF(N181="základní",J181,0)</f>
        <v>7247.9</v>
      </c>
      <c r="BF181" s="140">
        <f>IF(N181="snížená",J181,0)</f>
        <v>0</v>
      </c>
      <c r="BG181" s="140">
        <f>IF(N181="zákl. přenesená",J181,0)</f>
        <v>0</v>
      </c>
      <c r="BH181" s="140">
        <f>IF(N181="sníž. přenesená",J181,0)</f>
        <v>0</v>
      </c>
      <c r="BI181" s="140">
        <f>IF(N181="nulová",J181,0)</f>
        <v>0</v>
      </c>
      <c r="BJ181" s="17" t="s">
        <v>78</v>
      </c>
      <c r="BK181" s="140">
        <f>ROUND(I181*H181,2)</f>
        <v>7247.9</v>
      </c>
      <c r="BL181" s="17" t="s">
        <v>700</v>
      </c>
      <c r="BM181" s="139" t="s">
        <v>953</v>
      </c>
    </row>
    <row r="182" spans="2:65" s="1" customFormat="1" ht="49" customHeight="1">
      <c r="B182" s="127"/>
      <c r="C182" s="128" t="s">
        <v>663</v>
      </c>
      <c r="D182" s="128" t="s">
        <v>121</v>
      </c>
      <c r="E182" s="129" t="s">
        <v>954</v>
      </c>
      <c r="F182" s="130" t="s">
        <v>955</v>
      </c>
      <c r="G182" s="131" t="s">
        <v>145</v>
      </c>
      <c r="H182" s="132">
        <v>1125</v>
      </c>
      <c r="I182" s="133">
        <v>12.1</v>
      </c>
      <c r="J182" s="134">
        <f>ROUND(I182*H182,2)</f>
        <v>13612.5</v>
      </c>
      <c r="K182" s="130" t="s">
        <v>125</v>
      </c>
      <c r="L182" s="32"/>
      <c r="M182" s="135" t="s">
        <v>3</v>
      </c>
      <c r="N182" s="136" t="s">
        <v>41</v>
      </c>
      <c r="P182" s="137">
        <f>O182*H182</f>
        <v>0</v>
      </c>
      <c r="Q182" s="137">
        <v>0</v>
      </c>
      <c r="R182" s="137">
        <f>Q182*H182</f>
        <v>0</v>
      </c>
      <c r="S182" s="137">
        <v>0</v>
      </c>
      <c r="T182" s="138">
        <f>S182*H182</f>
        <v>0</v>
      </c>
      <c r="AR182" s="139" t="s">
        <v>700</v>
      </c>
      <c r="AT182" s="139" t="s">
        <v>121</v>
      </c>
      <c r="AU182" s="139" t="s">
        <v>80</v>
      </c>
      <c r="AY182" s="17" t="s">
        <v>119</v>
      </c>
      <c r="BE182" s="140">
        <f>IF(N182="základní",J182,0)</f>
        <v>13612.5</v>
      </c>
      <c r="BF182" s="140">
        <f>IF(N182="snížená",J182,0)</f>
        <v>0</v>
      </c>
      <c r="BG182" s="140">
        <f>IF(N182="zákl. přenesená",J182,0)</f>
        <v>0</v>
      </c>
      <c r="BH182" s="140">
        <f>IF(N182="sníž. přenesená",J182,0)</f>
        <v>0</v>
      </c>
      <c r="BI182" s="140">
        <f>IF(N182="nulová",J182,0)</f>
        <v>0</v>
      </c>
      <c r="BJ182" s="17" t="s">
        <v>78</v>
      </c>
      <c r="BK182" s="140">
        <f>ROUND(I182*H182,2)</f>
        <v>13612.5</v>
      </c>
      <c r="BL182" s="17" t="s">
        <v>700</v>
      </c>
      <c r="BM182" s="139" t="s">
        <v>956</v>
      </c>
    </row>
    <row r="183" spans="2:65" s="1" customFormat="1">
      <c r="B183" s="32"/>
      <c r="D183" s="141" t="s">
        <v>128</v>
      </c>
      <c r="F183" s="142" t="s">
        <v>957</v>
      </c>
      <c r="I183" s="143"/>
      <c r="L183" s="32"/>
      <c r="M183" s="144"/>
      <c r="T183" s="53"/>
      <c r="AT183" s="17" t="s">
        <v>128</v>
      </c>
      <c r="AU183" s="17" t="s">
        <v>80</v>
      </c>
    </row>
    <row r="184" spans="2:65" s="11" customFormat="1" ht="22.75" customHeight="1">
      <c r="B184" s="115"/>
      <c r="D184" s="116" t="s">
        <v>69</v>
      </c>
      <c r="E184" s="125" t="s">
        <v>958</v>
      </c>
      <c r="F184" s="125" t="s">
        <v>959</v>
      </c>
      <c r="I184" s="118"/>
      <c r="J184" s="126">
        <f>BK184</f>
        <v>449439.54000000004</v>
      </c>
      <c r="L184" s="115"/>
      <c r="M184" s="120"/>
      <c r="P184" s="121">
        <f>SUM(P185:P213)</f>
        <v>0</v>
      </c>
      <c r="R184" s="121">
        <f>SUM(R185:R213)</f>
        <v>0</v>
      </c>
      <c r="T184" s="122">
        <f>SUM(T185:T213)</f>
        <v>0</v>
      </c>
      <c r="AR184" s="116" t="s">
        <v>138</v>
      </c>
      <c r="AT184" s="123" t="s">
        <v>69</v>
      </c>
      <c r="AU184" s="123" t="s">
        <v>78</v>
      </c>
      <c r="AY184" s="116" t="s">
        <v>119</v>
      </c>
      <c r="BK184" s="124">
        <f>SUM(BK185:BK213)</f>
        <v>449439.54000000004</v>
      </c>
    </row>
    <row r="185" spans="2:65" s="1" customFormat="1" ht="24.25" customHeight="1">
      <c r="B185" s="127"/>
      <c r="C185" s="128" t="s">
        <v>667</v>
      </c>
      <c r="D185" s="128" t="s">
        <v>121</v>
      </c>
      <c r="E185" s="129" t="s">
        <v>960</v>
      </c>
      <c r="F185" s="130" t="s">
        <v>961</v>
      </c>
      <c r="G185" s="131" t="s">
        <v>823</v>
      </c>
      <c r="H185" s="132">
        <v>0.53500000000000003</v>
      </c>
      <c r="I185" s="133">
        <v>5500</v>
      </c>
      <c r="J185" s="134">
        <f>ROUND(I185*H185,2)</f>
        <v>2942.5</v>
      </c>
      <c r="K185" s="130" t="s">
        <v>125</v>
      </c>
      <c r="L185" s="32"/>
      <c r="M185" s="135" t="s">
        <v>3</v>
      </c>
      <c r="N185" s="136" t="s">
        <v>41</v>
      </c>
      <c r="P185" s="137">
        <f>O185*H185</f>
        <v>0</v>
      </c>
      <c r="Q185" s="137">
        <v>0</v>
      </c>
      <c r="R185" s="137">
        <f>Q185*H185</f>
        <v>0</v>
      </c>
      <c r="S185" s="137">
        <v>0</v>
      </c>
      <c r="T185" s="138">
        <f>S185*H185</f>
        <v>0</v>
      </c>
      <c r="AR185" s="139" t="s">
        <v>700</v>
      </c>
      <c r="AT185" s="139" t="s">
        <v>121</v>
      </c>
      <c r="AU185" s="139" t="s">
        <v>80</v>
      </c>
      <c r="AY185" s="17" t="s">
        <v>119</v>
      </c>
      <c r="BE185" s="140">
        <f>IF(N185="základní",J185,0)</f>
        <v>2942.5</v>
      </c>
      <c r="BF185" s="140">
        <f>IF(N185="snížená",J185,0)</f>
        <v>0</v>
      </c>
      <c r="BG185" s="140">
        <f>IF(N185="zákl. přenesená",J185,0)</f>
        <v>0</v>
      </c>
      <c r="BH185" s="140">
        <f>IF(N185="sníž. přenesená",J185,0)</f>
        <v>0</v>
      </c>
      <c r="BI185" s="140">
        <f>IF(N185="nulová",J185,0)</f>
        <v>0</v>
      </c>
      <c r="BJ185" s="17" t="s">
        <v>78</v>
      </c>
      <c r="BK185" s="140">
        <f>ROUND(I185*H185,2)</f>
        <v>2942.5</v>
      </c>
      <c r="BL185" s="17" t="s">
        <v>700</v>
      </c>
      <c r="BM185" s="139" t="s">
        <v>962</v>
      </c>
    </row>
    <row r="186" spans="2:65" s="1" customFormat="1">
      <c r="B186" s="32"/>
      <c r="D186" s="141" t="s">
        <v>128</v>
      </c>
      <c r="F186" s="142" t="s">
        <v>963</v>
      </c>
      <c r="I186" s="143"/>
      <c r="L186" s="32"/>
      <c r="M186" s="144"/>
      <c r="T186" s="53"/>
      <c r="AT186" s="17" t="s">
        <v>128</v>
      </c>
      <c r="AU186" s="17" t="s">
        <v>80</v>
      </c>
    </row>
    <row r="187" spans="2:65" s="1" customFormat="1" ht="66.75" customHeight="1">
      <c r="B187" s="127"/>
      <c r="C187" s="128" t="s">
        <v>672</v>
      </c>
      <c r="D187" s="128" t="s">
        <v>121</v>
      </c>
      <c r="E187" s="129" t="s">
        <v>964</v>
      </c>
      <c r="F187" s="130" t="s">
        <v>965</v>
      </c>
      <c r="G187" s="131" t="s">
        <v>124</v>
      </c>
      <c r="H187" s="132">
        <v>11</v>
      </c>
      <c r="I187" s="133">
        <v>957</v>
      </c>
      <c r="J187" s="134">
        <f>ROUND(I187*H187,2)</f>
        <v>10527</v>
      </c>
      <c r="K187" s="130" t="s">
        <v>136</v>
      </c>
      <c r="L187" s="32"/>
      <c r="M187" s="135" t="s">
        <v>3</v>
      </c>
      <c r="N187" s="136" t="s">
        <v>41</v>
      </c>
      <c r="P187" s="137">
        <f>O187*H187</f>
        <v>0</v>
      </c>
      <c r="Q187" s="137">
        <v>0</v>
      </c>
      <c r="R187" s="137">
        <f>Q187*H187</f>
        <v>0</v>
      </c>
      <c r="S187" s="137">
        <v>0</v>
      </c>
      <c r="T187" s="138">
        <f>S187*H187</f>
        <v>0</v>
      </c>
      <c r="AR187" s="139" t="s">
        <v>700</v>
      </c>
      <c r="AT187" s="139" t="s">
        <v>121</v>
      </c>
      <c r="AU187" s="139" t="s">
        <v>80</v>
      </c>
      <c r="AY187" s="17" t="s">
        <v>119</v>
      </c>
      <c r="BE187" s="140">
        <f>IF(N187="základní",J187,0)</f>
        <v>10527</v>
      </c>
      <c r="BF187" s="140">
        <f>IF(N187="snížená",J187,0)</f>
        <v>0</v>
      </c>
      <c r="BG187" s="140">
        <f>IF(N187="zákl. přenesená",J187,0)</f>
        <v>0</v>
      </c>
      <c r="BH187" s="140">
        <f>IF(N187="sníž. přenesená",J187,0)</f>
        <v>0</v>
      </c>
      <c r="BI187" s="140">
        <f>IF(N187="nulová",J187,0)</f>
        <v>0</v>
      </c>
      <c r="BJ187" s="17" t="s">
        <v>78</v>
      </c>
      <c r="BK187" s="140">
        <f>ROUND(I187*H187,2)</f>
        <v>10527</v>
      </c>
      <c r="BL187" s="17" t="s">
        <v>700</v>
      </c>
      <c r="BM187" s="139" t="s">
        <v>966</v>
      </c>
    </row>
    <row r="188" spans="2:65" s="1" customFormat="1" ht="24.25" customHeight="1">
      <c r="B188" s="127"/>
      <c r="C188" s="128" t="s">
        <v>676</v>
      </c>
      <c r="D188" s="128" t="s">
        <v>121</v>
      </c>
      <c r="E188" s="129" t="s">
        <v>967</v>
      </c>
      <c r="F188" s="130" t="s">
        <v>968</v>
      </c>
      <c r="G188" s="131" t="s">
        <v>124</v>
      </c>
      <c r="H188" s="132">
        <v>11</v>
      </c>
      <c r="I188" s="133">
        <v>132</v>
      </c>
      <c r="J188" s="134">
        <f>ROUND(I188*H188,2)</f>
        <v>1452</v>
      </c>
      <c r="K188" s="130" t="s">
        <v>136</v>
      </c>
      <c r="L188" s="32"/>
      <c r="M188" s="135" t="s">
        <v>3</v>
      </c>
      <c r="N188" s="136" t="s">
        <v>41</v>
      </c>
      <c r="P188" s="137">
        <f>O188*H188</f>
        <v>0</v>
      </c>
      <c r="Q188" s="137">
        <v>0</v>
      </c>
      <c r="R188" s="137">
        <f>Q188*H188</f>
        <v>0</v>
      </c>
      <c r="S188" s="137">
        <v>0</v>
      </c>
      <c r="T188" s="138">
        <f>S188*H188</f>
        <v>0</v>
      </c>
      <c r="AR188" s="139" t="s">
        <v>700</v>
      </c>
      <c r="AT188" s="139" t="s">
        <v>121</v>
      </c>
      <c r="AU188" s="139" t="s">
        <v>80</v>
      </c>
      <c r="AY188" s="17" t="s">
        <v>119</v>
      </c>
      <c r="BE188" s="140">
        <f>IF(N188="základní",J188,0)</f>
        <v>1452</v>
      </c>
      <c r="BF188" s="140">
        <f>IF(N188="snížená",J188,0)</f>
        <v>0</v>
      </c>
      <c r="BG188" s="140">
        <f>IF(N188="zákl. přenesená",J188,0)</f>
        <v>0</v>
      </c>
      <c r="BH188" s="140">
        <f>IF(N188="sníž. přenesená",J188,0)</f>
        <v>0</v>
      </c>
      <c r="BI188" s="140">
        <f>IF(N188="nulová",J188,0)</f>
        <v>0</v>
      </c>
      <c r="BJ188" s="17" t="s">
        <v>78</v>
      </c>
      <c r="BK188" s="140">
        <f>ROUND(I188*H188,2)</f>
        <v>1452</v>
      </c>
      <c r="BL188" s="17" t="s">
        <v>700</v>
      </c>
      <c r="BM188" s="139" t="s">
        <v>969</v>
      </c>
    </row>
    <row r="189" spans="2:65" s="1" customFormat="1" ht="24.25" customHeight="1">
      <c r="B189" s="127"/>
      <c r="C189" s="173" t="s">
        <v>679</v>
      </c>
      <c r="D189" s="173" t="s">
        <v>258</v>
      </c>
      <c r="E189" s="174" t="s">
        <v>970</v>
      </c>
      <c r="F189" s="175" t="s">
        <v>971</v>
      </c>
      <c r="G189" s="176" t="s">
        <v>124</v>
      </c>
      <c r="H189" s="177">
        <v>11</v>
      </c>
      <c r="I189" s="178">
        <v>2046</v>
      </c>
      <c r="J189" s="179">
        <f>ROUND(I189*H189,2)</f>
        <v>22506</v>
      </c>
      <c r="K189" s="175" t="s">
        <v>136</v>
      </c>
      <c r="L189" s="180"/>
      <c r="M189" s="181" t="s">
        <v>3</v>
      </c>
      <c r="N189" s="182" t="s">
        <v>41</v>
      </c>
      <c r="P189" s="137">
        <f>O189*H189</f>
        <v>0</v>
      </c>
      <c r="Q189" s="137">
        <v>0</v>
      </c>
      <c r="R189" s="137">
        <f>Q189*H189</f>
        <v>0</v>
      </c>
      <c r="S189" s="137">
        <v>0</v>
      </c>
      <c r="T189" s="138">
        <f>S189*H189</f>
        <v>0</v>
      </c>
      <c r="AR189" s="139" t="s">
        <v>882</v>
      </c>
      <c r="AT189" s="139" t="s">
        <v>258</v>
      </c>
      <c r="AU189" s="139" t="s">
        <v>80</v>
      </c>
      <c r="AY189" s="17" t="s">
        <v>119</v>
      </c>
      <c r="BE189" s="140">
        <f>IF(N189="základní",J189,0)</f>
        <v>22506</v>
      </c>
      <c r="BF189" s="140">
        <f>IF(N189="snížená",J189,0)</f>
        <v>0</v>
      </c>
      <c r="BG189" s="140">
        <f>IF(N189="zákl. přenesená",J189,0)</f>
        <v>0</v>
      </c>
      <c r="BH189" s="140">
        <f>IF(N189="sníž. přenesená",J189,0)</f>
        <v>0</v>
      </c>
      <c r="BI189" s="140">
        <f>IF(N189="nulová",J189,0)</f>
        <v>0</v>
      </c>
      <c r="BJ189" s="17" t="s">
        <v>78</v>
      </c>
      <c r="BK189" s="140">
        <f>ROUND(I189*H189,2)</f>
        <v>22506</v>
      </c>
      <c r="BL189" s="17" t="s">
        <v>700</v>
      </c>
      <c r="BM189" s="139" t="s">
        <v>972</v>
      </c>
    </row>
    <row r="190" spans="2:65" s="1" customFormat="1" ht="24.25" customHeight="1">
      <c r="B190" s="127"/>
      <c r="C190" s="128" t="s">
        <v>688</v>
      </c>
      <c r="D190" s="128" t="s">
        <v>121</v>
      </c>
      <c r="E190" s="129" t="s">
        <v>973</v>
      </c>
      <c r="F190" s="130" t="s">
        <v>974</v>
      </c>
      <c r="G190" s="131" t="s">
        <v>176</v>
      </c>
      <c r="H190" s="132">
        <v>11</v>
      </c>
      <c r="I190" s="133">
        <v>3113</v>
      </c>
      <c r="J190" s="134">
        <f>ROUND(I190*H190,2)</f>
        <v>34243</v>
      </c>
      <c r="K190" s="130" t="s">
        <v>125</v>
      </c>
      <c r="L190" s="32"/>
      <c r="M190" s="135" t="s">
        <v>3</v>
      </c>
      <c r="N190" s="136" t="s">
        <v>41</v>
      </c>
      <c r="P190" s="137">
        <f>O190*H190</f>
        <v>0</v>
      </c>
      <c r="Q190" s="137">
        <v>0</v>
      </c>
      <c r="R190" s="137">
        <f>Q190*H190</f>
        <v>0</v>
      </c>
      <c r="S190" s="137">
        <v>0</v>
      </c>
      <c r="T190" s="138">
        <f>S190*H190</f>
        <v>0</v>
      </c>
      <c r="AR190" s="139" t="s">
        <v>700</v>
      </c>
      <c r="AT190" s="139" t="s">
        <v>121</v>
      </c>
      <c r="AU190" s="139" t="s">
        <v>80</v>
      </c>
      <c r="AY190" s="17" t="s">
        <v>119</v>
      </c>
      <c r="BE190" s="140">
        <f>IF(N190="základní",J190,0)</f>
        <v>34243</v>
      </c>
      <c r="BF190" s="140">
        <f>IF(N190="snížená",J190,0)</f>
        <v>0</v>
      </c>
      <c r="BG190" s="140">
        <f>IF(N190="zákl. přenesená",J190,0)</f>
        <v>0</v>
      </c>
      <c r="BH190" s="140">
        <f>IF(N190="sníž. přenesená",J190,0)</f>
        <v>0</v>
      </c>
      <c r="BI190" s="140">
        <f>IF(N190="nulová",J190,0)</f>
        <v>0</v>
      </c>
      <c r="BJ190" s="17" t="s">
        <v>78</v>
      </c>
      <c r="BK190" s="140">
        <f>ROUND(I190*H190,2)</f>
        <v>34243</v>
      </c>
      <c r="BL190" s="17" t="s">
        <v>700</v>
      </c>
      <c r="BM190" s="139" t="s">
        <v>975</v>
      </c>
    </row>
    <row r="191" spans="2:65" s="1" customFormat="1">
      <c r="B191" s="32"/>
      <c r="D191" s="141" t="s">
        <v>128</v>
      </c>
      <c r="F191" s="142" t="s">
        <v>976</v>
      </c>
      <c r="I191" s="143"/>
      <c r="L191" s="32"/>
      <c r="M191" s="144"/>
      <c r="T191" s="53"/>
      <c r="AT191" s="17" t="s">
        <v>128</v>
      </c>
      <c r="AU191" s="17" t="s">
        <v>80</v>
      </c>
    </row>
    <row r="192" spans="2:65" s="1" customFormat="1" ht="33" customHeight="1">
      <c r="B192" s="127"/>
      <c r="C192" s="128" t="s">
        <v>693</v>
      </c>
      <c r="D192" s="128" t="s">
        <v>121</v>
      </c>
      <c r="E192" s="129" t="s">
        <v>977</v>
      </c>
      <c r="F192" s="130" t="s">
        <v>978</v>
      </c>
      <c r="G192" s="131" t="s">
        <v>176</v>
      </c>
      <c r="H192" s="132">
        <v>31.344999999999999</v>
      </c>
      <c r="I192" s="133">
        <v>198</v>
      </c>
      <c r="J192" s="134">
        <f t="shared" ref="J192:J209" si="0">ROUND(I192*H192,2)</f>
        <v>6206.31</v>
      </c>
      <c r="K192" s="130" t="s">
        <v>136</v>
      </c>
      <c r="L192" s="32"/>
      <c r="M192" s="135" t="s">
        <v>3</v>
      </c>
      <c r="N192" s="136" t="s">
        <v>41</v>
      </c>
      <c r="P192" s="137">
        <f t="shared" ref="P192:P209" si="1">O192*H192</f>
        <v>0</v>
      </c>
      <c r="Q192" s="137">
        <v>0</v>
      </c>
      <c r="R192" s="137">
        <f t="shared" ref="R192:R209" si="2">Q192*H192</f>
        <v>0</v>
      </c>
      <c r="S192" s="137">
        <v>0</v>
      </c>
      <c r="T192" s="138">
        <f t="shared" ref="T192:T209" si="3">S192*H192</f>
        <v>0</v>
      </c>
      <c r="AR192" s="139" t="s">
        <v>700</v>
      </c>
      <c r="AT192" s="139" t="s">
        <v>121</v>
      </c>
      <c r="AU192" s="139" t="s">
        <v>80</v>
      </c>
      <c r="AY192" s="17" t="s">
        <v>119</v>
      </c>
      <c r="BE192" s="140">
        <f t="shared" ref="BE192:BE209" si="4">IF(N192="základní",J192,0)</f>
        <v>6206.31</v>
      </c>
      <c r="BF192" s="140">
        <f t="shared" ref="BF192:BF209" si="5">IF(N192="snížená",J192,0)</f>
        <v>0</v>
      </c>
      <c r="BG192" s="140">
        <f t="shared" ref="BG192:BG209" si="6">IF(N192="zákl. přenesená",J192,0)</f>
        <v>0</v>
      </c>
      <c r="BH192" s="140">
        <f t="shared" ref="BH192:BH209" si="7">IF(N192="sníž. přenesená",J192,0)</f>
        <v>0</v>
      </c>
      <c r="BI192" s="140">
        <f t="shared" ref="BI192:BI209" si="8">IF(N192="nulová",J192,0)</f>
        <v>0</v>
      </c>
      <c r="BJ192" s="17" t="s">
        <v>78</v>
      </c>
      <c r="BK192" s="140">
        <f t="shared" ref="BK192:BK209" si="9">ROUND(I192*H192,2)</f>
        <v>6206.31</v>
      </c>
      <c r="BL192" s="17" t="s">
        <v>700</v>
      </c>
      <c r="BM192" s="139" t="s">
        <v>979</v>
      </c>
    </row>
    <row r="193" spans="2:65" s="1" customFormat="1" ht="37.75" customHeight="1">
      <c r="B193" s="127"/>
      <c r="C193" s="128" t="s">
        <v>700</v>
      </c>
      <c r="D193" s="128" t="s">
        <v>121</v>
      </c>
      <c r="E193" s="129" t="s">
        <v>980</v>
      </c>
      <c r="F193" s="130" t="s">
        <v>981</v>
      </c>
      <c r="G193" s="131" t="s">
        <v>176</v>
      </c>
      <c r="H193" s="132">
        <v>31.344999999999999</v>
      </c>
      <c r="I193" s="133">
        <v>143</v>
      </c>
      <c r="J193" s="134">
        <f t="shared" si="0"/>
        <v>4482.34</v>
      </c>
      <c r="K193" s="130" t="s">
        <v>136</v>
      </c>
      <c r="L193" s="32"/>
      <c r="M193" s="135" t="s">
        <v>3</v>
      </c>
      <c r="N193" s="136" t="s">
        <v>41</v>
      </c>
      <c r="P193" s="137">
        <f t="shared" si="1"/>
        <v>0</v>
      </c>
      <c r="Q193" s="137">
        <v>0</v>
      </c>
      <c r="R193" s="137">
        <f t="shared" si="2"/>
        <v>0</v>
      </c>
      <c r="S193" s="137">
        <v>0</v>
      </c>
      <c r="T193" s="138">
        <f t="shared" si="3"/>
        <v>0</v>
      </c>
      <c r="AR193" s="139" t="s">
        <v>700</v>
      </c>
      <c r="AT193" s="139" t="s">
        <v>121</v>
      </c>
      <c r="AU193" s="139" t="s">
        <v>80</v>
      </c>
      <c r="AY193" s="17" t="s">
        <v>119</v>
      </c>
      <c r="BE193" s="140">
        <f t="shared" si="4"/>
        <v>4482.34</v>
      </c>
      <c r="BF193" s="140">
        <f t="shared" si="5"/>
        <v>0</v>
      </c>
      <c r="BG193" s="140">
        <f t="shared" si="6"/>
        <v>0</v>
      </c>
      <c r="BH193" s="140">
        <f t="shared" si="7"/>
        <v>0</v>
      </c>
      <c r="BI193" s="140">
        <f t="shared" si="8"/>
        <v>0</v>
      </c>
      <c r="BJ193" s="17" t="s">
        <v>78</v>
      </c>
      <c r="BK193" s="140">
        <f t="shared" si="9"/>
        <v>4482.34</v>
      </c>
      <c r="BL193" s="17" t="s">
        <v>700</v>
      </c>
      <c r="BM193" s="139" t="s">
        <v>776</v>
      </c>
    </row>
    <row r="194" spans="2:65" s="1" customFormat="1" ht="24.25" customHeight="1">
      <c r="B194" s="127"/>
      <c r="C194" s="128" t="s">
        <v>706</v>
      </c>
      <c r="D194" s="128" t="s">
        <v>121</v>
      </c>
      <c r="E194" s="129" t="s">
        <v>982</v>
      </c>
      <c r="F194" s="130" t="s">
        <v>983</v>
      </c>
      <c r="G194" s="131" t="s">
        <v>176</v>
      </c>
      <c r="H194" s="132">
        <v>31.344999999999999</v>
      </c>
      <c r="I194" s="133">
        <v>49.5</v>
      </c>
      <c r="J194" s="134">
        <f t="shared" si="0"/>
        <v>1551.58</v>
      </c>
      <c r="K194" s="130" t="s">
        <v>136</v>
      </c>
      <c r="L194" s="32"/>
      <c r="M194" s="135" t="s">
        <v>3</v>
      </c>
      <c r="N194" s="136" t="s">
        <v>41</v>
      </c>
      <c r="P194" s="137">
        <f t="shared" si="1"/>
        <v>0</v>
      </c>
      <c r="Q194" s="137">
        <v>0</v>
      </c>
      <c r="R194" s="137">
        <f t="shared" si="2"/>
        <v>0</v>
      </c>
      <c r="S194" s="137">
        <v>0</v>
      </c>
      <c r="T194" s="138">
        <f t="shared" si="3"/>
        <v>0</v>
      </c>
      <c r="AR194" s="139" t="s">
        <v>700</v>
      </c>
      <c r="AT194" s="139" t="s">
        <v>121</v>
      </c>
      <c r="AU194" s="139" t="s">
        <v>80</v>
      </c>
      <c r="AY194" s="17" t="s">
        <v>119</v>
      </c>
      <c r="BE194" s="140">
        <f t="shared" si="4"/>
        <v>1551.58</v>
      </c>
      <c r="BF194" s="140">
        <f t="shared" si="5"/>
        <v>0</v>
      </c>
      <c r="BG194" s="140">
        <f t="shared" si="6"/>
        <v>0</v>
      </c>
      <c r="BH194" s="140">
        <f t="shared" si="7"/>
        <v>0</v>
      </c>
      <c r="BI194" s="140">
        <f t="shared" si="8"/>
        <v>0</v>
      </c>
      <c r="BJ194" s="17" t="s">
        <v>78</v>
      </c>
      <c r="BK194" s="140">
        <f t="shared" si="9"/>
        <v>1551.58</v>
      </c>
      <c r="BL194" s="17" t="s">
        <v>700</v>
      </c>
      <c r="BM194" s="139" t="s">
        <v>984</v>
      </c>
    </row>
    <row r="195" spans="2:65" s="1" customFormat="1" ht="62.9" customHeight="1">
      <c r="B195" s="127"/>
      <c r="C195" s="128" t="s">
        <v>711</v>
      </c>
      <c r="D195" s="128" t="s">
        <v>121</v>
      </c>
      <c r="E195" s="129" t="s">
        <v>985</v>
      </c>
      <c r="F195" s="130" t="s">
        <v>986</v>
      </c>
      <c r="G195" s="131" t="s">
        <v>145</v>
      </c>
      <c r="H195" s="132">
        <v>440</v>
      </c>
      <c r="I195" s="133">
        <v>192.5</v>
      </c>
      <c r="J195" s="134">
        <f t="shared" si="0"/>
        <v>84700</v>
      </c>
      <c r="K195" s="130" t="s">
        <v>136</v>
      </c>
      <c r="L195" s="32"/>
      <c r="M195" s="135" t="s">
        <v>3</v>
      </c>
      <c r="N195" s="136" t="s">
        <v>41</v>
      </c>
      <c r="P195" s="137">
        <f t="shared" si="1"/>
        <v>0</v>
      </c>
      <c r="Q195" s="137">
        <v>0</v>
      </c>
      <c r="R195" s="137">
        <f t="shared" si="2"/>
        <v>0</v>
      </c>
      <c r="S195" s="137">
        <v>0</v>
      </c>
      <c r="T195" s="138">
        <f t="shared" si="3"/>
        <v>0</v>
      </c>
      <c r="AR195" s="139" t="s">
        <v>700</v>
      </c>
      <c r="AT195" s="139" t="s">
        <v>121</v>
      </c>
      <c r="AU195" s="139" t="s">
        <v>80</v>
      </c>
      <c r="AY195" s="17" t="s">
        <v>119</v>
      </c>
      <c r="BE195" s="140">
        <f t="shared" si="4"/>
        <v>84700</v>
      </c>
      <c r="BF195" s="140">
        <f t="shared" si="5"/>
        <v>0</v>
      </c>
      <c r="BG195" s="140">
        <f t="shared" si="6"/>
        <v>0</v>
      </c>
      <c r="BH195" s="140">
        <f t="shared" si="7"/>
        <v>0</v>
      </c>
      <c r="BI195" s="140">
        <f t="shared" si="8"/>
        <v>0</v>
      </c>
      <c r="BJ195" s="17" t="s">
        <v>78</v>
      </c>
      <c r="BK195" s="140">
        <f t="shared" si="9"/>
        <v>84700</v>
      </c>
      <c r="BL195" s="17" t="s">
        <v>700</v>
      </c>
      <c r="BM195" s="139" t="s">
        <v>987</v>
      </c>
    </row>
    <row r="196" spans="2:65" s="1" customFormat="1" ht="62.9" customHeight="1">
      <c r="B196" s="127"/>
      <c r="C196" s="128" t="s">
        <v>717</v>
      </c>
      <c r="D196" s="128" t="s">
        <v>121</v>
      </c>
      <c r="E196" s="129" t="s">
        <v>988</v>
      </c>
      <c r="F196" s="130" t="s">
        <v>989</v>
      </c>
      <c r="G196" s="131" t="s">
        <v>145</v>
      </c>
      <c r="H196" s="132">
        <v>85</v>
      </c>
      <c r="I196" s="133">
        <v>264</v>
      </c>
      <c r="J196" s="134">
        <f t="shared" si="0"/>
        <v>22440</v>
      </c>
      <c r="K196" s="130" t="s">
        <v>136</v>
      </c>
      <c r="L196" s="32"/>
      <c r="M196" s="135" t="s">
        <v>3</v>
      </c>
      <c r="N196" s="136" t="s">
        <v>41</v>
      </c>
      <c r="P196" s="137">
        <f t="shared" si="1"/>
        <v>0</v>
      </c>
      <c r="Q196" s="137">
        <v>0</v>
      </c>
      <c r="R196" s="137">
        <f t="shared" si="2"/>
        <v>0</v>
      </c>
      <c r="S196" s="137">
        <v>0</v>
      </c>
      <c r="T196" s="138">
        <f t="shared" si="3"/>
        <v>0</v>
      </c>
      <c r="AR196" s="139" t="s">
        <v>700</v>
      </c>
      <c r="AT196" s="139" t="s">
        <v>121</v>
      </c>
      <c r="AU196" s="139" t="s">
        <v>80</v>
      </c>
      <c r="AY196" s="17" t="s">
        <v>119</v>
      </c>
      <c r="BE196" s="140">
        <f t="shared" si="4"/>
        <v>22440</v>
      </c>
      <c r="BF196" s="140">
        <f t="shared" si="5"/>
        <v>0</v>
      </c>
      <c r="BG196" s="140">
        <f t="shared" si="6"/>
        <v>0</v>
      </c>
      <c r="BH196" s="140">
        <f t="shared" si="7"/>
        <v>0</v>
      </c>
      <c r="BI196" s="140">
        <f t="shared" si="8"/>
        <v>0</v>
      </c>
      <c r="BJ196" s="17" t="s">
        <v>78</v>
      </c>
      <c r="BK196" s="140">
        <f t="shared" si="9"/>
        <v>22440</v>
      </c>
      <c r="BL196" s="17" t="s">
        <v>700</v>
      </c>
      <c r="BM196" s="139" t="s">
        <v>990</v>
      </c>
    </row>
    <row r="197" spans="2:65" s="1" customFormat="1" ht="24.25" customHeight="1">
      <c r="B197" s="127"/>
      <c r="C197" s="128" t="s">
        <v>722</v>
      </c>
      <c r="D197" s="128" t="s">
        <v>121</v>
      </c>
      <c r="E197" s="129" t="s">
        <v>991</v>
      </c>
      <c r="F197" s="130" t="s">
        <v>992</v>
      </c>
      <c r="G197" s="131" t="s">
        <v>145</v>
      </c>
      <c r="H197" s="132">
        <v>525</v>
      </c>
      <c r="I197" s="133">
        <v>81.400000000000006</v>
      </c>
      <c r="J197" s="134">
        <f t="shared" si="0"/>
        <v>42735</v>
      </c>
      <c r="K197" s="130" t="s">
        <v>136</v>
      </c>
      <c r="L197" s="32"/>
      <c r="M197" s="135" t="s">
        <v>3</v>
      </c>
      <c r="N197" s="136" t="s">
        <v>41</v>
      </c>
      <c r="P197" s="137">
        <f t="shared" si="1"/>
        <v>0</v>
      </c>
      <c r="Q197" s="137">
        <v>0</v>
      </c>
      <c r="R197" s="137">
        <f t="shared" si="2"/>
        <v>0</v>
      </c>
      <c r="S197" s="137">
        <v>0</v>
      </c>
      <c r="T197" s="138">
        <f t="shared" si="3"/>
        <v>0</v>
      </c>
      <c r="AR197" s="139" t="s">
        <v>700</v>
      </c>
      <c r="AT197" s="139" t="s">
        <v>121</v>
      </c>
      <c r="AU197" s="139" t="s">
        <v>80</v>
      </c>
      <c r="AY197" s="17" t="s">
        <v>119</v>
      </c>
      <c r="BE197" s="140">
        <f t="shared" si="4"/>
        <v>42735</v>
      </c>
      <c r="BF197" s="140">
        <f t="shared" si="5"/>
        <v>0</v>
      </c>
      <c r="BG197" s="140">
        <f t="shared" si="6"/>
        <v>0</v>
      </c>
      <c r="BH197" s="140">
        <f t="shared" si="7"/>
        <v>0</v>
      </c>
      <c r="BI197" s="140">
        <f t="shared" si="8"/>
        <v>0</v>
      </c>
      <c r="BJ197" s="17" t="s">
        <v>78</v>
      </c>
      <c r="BK197" s="140">
        <f t="shared" si="9"/>
        <v>42735</v>
      </c>
      <c r="BL197" s="17" t="s">
        <v>700</v>
      </c>
      <c r="BM197" s="139" t="s">
        <v>993</v>
      </c>
    </row>
    <row r="198" spans="2:65" s="1" customFormat="1" ht="44.25" customHeight="1">
      <c r="B198" s="127"/>
      <c r="C198" s="128" t="s">
        <v>727</v>
      </c>
      <c r="D198" s="128" t="s">
        <v>121</v>
      </c>
      <c r="E198" s="129" t="s">
        <v>994</v>
      </c>
      <c r="F198" s="130" t="s">
        <v>995</v>
      </c>
      <c r="G198" s="131" t="s">
        <v>145</v>
      </c>
      <c r="H198" s="132">
        <v>530</v>
      </c>
      <c r="I198" s="133">
        <v>8.8000000000000007</v>
      </c>
      <c r="J198" s="134">
        <f t="shared" si="0"/>
        <v>4664</v>
      </c>
      <c r="K198" s="130" t="s">
        <v>136</v>
      </c>
      <c r="L198" s="32"/>
      <c r="M198" s="135" t="s">
        <v>3</v>
      </c>
      <c r="N198" s="136" t="s">
        <v>41</v>
      </c>
      <c r="P198" s="137">
        <f t="shared" si="1"/>
        <v>0</v>
      </c>
      <c r="Q198" s="137">
        <v>0</v>
      </c>
      <c r="R198" s="137">
        <f t="shared" si="2"/>
        <v>0</v>
      </c>
      <c r="S198" s="137">
        <v>0</v>
      </c>
      <c r="T198" s="138">
        <f t="shared" si="3"/>
        <v>0</v>
      </c>
      <c r="AR198" s="139" t="s">
        <v>700</v>
      </c>
      <c r="AT198" s="139" t="s">
        <v>121</v>
      </c>
      <c r="AU198" s="139" t="s">
        <v>80</v>
      </c>
      <c r="AY198" s="17" t="s">
        <v>119</v>
      </c>
      <c r="BE198" s="140">
        <f t="shared" si="4"/>
        <v>4664</v>
      </c>
      <c r="BF198" s="140">
        <f t="shared" si="5"/>
        <v>0</v>
      </c>
      <c r="BG198" s="140">
        <f t="shared" si="6"/>
        <v>0</v>
      </c>
      <c r="BH198" s="140">
        <f t="shared" si="7"/>
        <v>0</v>
      </c>
      <c r="BI198" s="140">
        <f t="shared" si="8"/>
        <v>0</v>
      </c>
      <c r="BJ198" s="17" t="s">
        <v>78</v>
      </c>
      <c r="BK198" s="140">
        <f t="shared" si="9"/>
        <v>4664</v>
      </c>
      <c r="BL198" s="17" t="s">
        <v>700</v>
      </c>
      <c r="BM198" s="139" t="s">
        <v>996</v>
      </c>
    </row>
    <row r="199" spans="2:65" s="1" customFormat="1" ht="16.5" customHeight="1">
      <c r="B199" s="127"/>
      <c r="C199" s="173" t="s">
        <v>732</v>
      </c>
      <c r="D199" s="173" t="s">
        <v>258</v>
      </c>
      <c r="E199" s="174" t="s">
        <v>997</v>
      </c>
      <c r="F199" s="175" t="s">
        <v>998</v>
      </c>
      <c r="G199" s="176" t="s">
        <v>145</v>
      </c>
      <c r="H199" s="177">
        <v>530</v>
      </c>
      <c r="I199" s="178">
        <v>5.5</v>
      </c>
      <c r="J199" s="179">
        <f t="shared" si="0"/>
        <v>2915</v>
      </c>
      <c r="K199" s="175" t="s">
        <v>136</v>
      </c>
      <c r="L199" s="180"/>
      <c r="M199" s="181" t="s">
        <v>3</v>
      </c>
      <c r="N199" s="182" t="s">
        <v>41</v>
      </c>
      <c r="P199" s="137">
        <f t="shared" si="1"/>
        <v>0</v>
      </c>
      <c r="Q199" s="137">
        <v>0</v>
      </c>
      <c r="R199" s="137">
        <f t="shared" si="2"/>
        <v>0</v>
      </c>
      <c r="S199" s="137">
        <v>0</v>
      </c>
      <c r="T199" s="138">
        <f t="shared" si="3"/>
        <v>0</v>
      </c>
      <c r="AR199" s="139" t="s">
        <v>882</v>
      </c>
      <c r="AT199" s="139" t="s">
        <v>258</v>
      </c>
      <c r="AU199" s="139" t="s">
        <v>80</v>
      </c>
      <c r="AY199" s="17" t="s">
        <v>119</v>
      </c>
      <c r="BE199" s="140">
        <f t="shared" si="4"/>
        <v>2915</v>
      </c>
      <c r="BF199" s="140">
        <f t="shared" si="5"/>
        <v>0</v>
      </c>
      <c r="BG199" s="140">
        <f t="shared" si="6"/>
        <v>0</v>
      </c>
      <c r="BH199" s="140">
        <f t="shared" si="7"/>
        <v>0</v>
      </c>
      <c r="BI199" s="140">
        <f t="shared" si="8"/>
        <v>0</v>
      </c>
      <c r="BJ199" s="17" t="s">
        <v>78</v>
      </c>
      <c r="BK199" s="140">
        <f t="shared" si="9"/>
        <v>2915</v>
      </c>
      <c r="BL199" s="17" t="s">
        <v>700</v>
      </c>
      <c r="BM199" s="139" t="s">
        <v>999</v>
      </c>
    </row>
    <row r="200" spans="2:65" s="1" customFormat="1" ht="24.25" customHeight="1">
      <c r="B200" s="127"/>
      <c r="C200" s="128" t="s">
        <v>738</v>
      </c>
      <c r="D200" s="128" t="s">
        <v>121</v>
      </c>
      <c r="E200" s="129" t="s">
        <v>1000</v>
      </c>
      <c r="F200" s="130" t="s">
        <v>1001</v>
      </c>
      <c r="G200" s="131" t="s">
        <v>145</v>
      </c>
      <c r="H200" s="132">
        <v>1642</v>
      </c>
      <c r="I200" s="133">
        <v>27.5</v>
      </c>
      <c r="J200" s="134">
        <f t="shared" si="0"/>
        <v>45155</v>
      </c>
      <c r="K200" s="130" t="s">
        <v>136</v>
      </c>
      <c r="L200" s="32"/>
      <c r="M200" s="135" t="s">
        <v>3</v>
      </c>
      <c r="N200" s="136" t="s">
        <v>41</v>
      </c>
      <c r="P200" s="137">
        <f t="shared" si="1"/>
        <v>0</v>
      </c>
      <c r="Q200" s="137">
        <v>0</v>
      </c>
      <c r="R200" s="137">
        <f t="shared" si="2"/>
        <v>0</v>
      </c>
      <c r="S200" s="137">
        <v>0</v>
      </c>
      <c r="T200" s="138">
        <f t="shared" si="3"/>
        <v>0</v>
      </c>
      <c r="AR200" s="139" t="s">
        <v>700</v>
      </c>
      <c r="AT200" s="139" t="s">
        <v>121</v>
      </c>
      <c r="AU200" s="139" t="s">
        <v>80</v>
      </c>
      <c r="AY200" s="17" t="s">
        <v>119</v>
      </c>
      <c r="BE200" s="140">
        <f t="shared" si="4"/>
        <v>45155</v>
      </c>
      <c r="BF200" s="140">
        <f t="shared" si="5"/>
        <v>0</v>
      </c>
      <c r="BG200" s="140">
        <f t="shared" si="6"/>
        <v>0</v>
      </c>
      <c r="BH200" s="140">
        <f t="shared" si="7"/>
        <v>0</v>
      </c>
      <c r="BI200" s="140">
        <f t="shared" si="8"/>
        <v>0</v>
      </c>
      <c r="BJ200" s="17" t="s">
        <v>78</v>
      </c>
      <c r="BK200" s="140">
        <f t="shared" si="9"/>
        <v>45155</v>
      </c>
      <c r="BL200" s="17" t="s">
        <v>700</v>
      </c>
      <c r="BM200" s="139" t="s">
        <v>1002</v>
      </c>
    </row>
    <row r="201" spans="2:65" s="1" customFormat="1" ht="24.25" customHeight="1">
      <c r="B201" s="127"/>
      <c r="C201" s="173" t="s">
        <v>743</v>
      </c>
      <c r="D201" s="173" t="s">
        <v>258</v>
      </c>
      <c r="E201" s="174" t="s">
        <v>1003</v>
      </c>
      <c r="F201" s="175" t="s">
        <v>1004</v>
      </c>
      <c r="G201" s="176" t="s">
        <v>145</v>
      </c>
      <c r="H201" s="177">
        <v>525</v>
      </c>
      <c r="I201" s="178">
        <v>38.5</v>
      </c>
      <c r="J201" s="179">
        <f t="shared" si="0"/>
        <v>20212.5</v>
      </c>
      <c r="K201" s="175" t="s">
        <v>125</v>
      </c>
      <c r="L201" s="180"/>
      <c r="M201" s="181" t="s">
        <v>3</v>
      </c>
      <c r="N201" s="182" t="s">
        <v>41</v>
      </c>
      <c r="P201" s="137">
        <f t="shared" si="1"/>
        <v>0</v>
      </c>
      <c r="Q201" s="137">
        <v>0</v>
      </c>
      <c r="R201" s="137">
        <f t="shared" si="2"/>
        <v>0</v>
      </c>
      <c r="S201" s="137">
        <v>0</v>
      </c>
      <c r="T201" s="138">
        <f t="shared" si="3"/>
        <v>0</v>
      </c>
      <c r="AR201" s="139" t="s">
        <v>882</v>
      </c>
      <c r="AT201" s="139" t="s">
        <v>258</v>
      </c>
      <c r="AU201" s="139" t="s">
        <v>80</v>
      </c>
      <c r="AY201" s="17" t="s">
        <v>119</v>
      </c>
      <c r="BE201" s="140">
        <f t="shared" si="4"/>
        <v>20212.5</v>
      </c>
      <c r="BF201" s="140">
        <f t="shared" si="5"/>
        <v>0</v>
      </c>
      <c r="BG201" s="140">
        <f t="shared" si="6"/>
        <v>0</v>
      </c>
      <c r="BH201" s="140">
        <f t="shared" si="7"/>
        <v>0</v>
      </c>
      <c r="BI201" s="140">
        <f t="shared" si="8"/>
        <v>0</v>
      </c>
      <c r="BJ201" s="17" t="s">
        <v>78</v>
      </c>
      <c r="BK201" s="140">
        <f t="shared" si="9"/>
        <v>20212.5</v>
      </c>
      <c r="BL201" s="17" t="s">
        <v>700</v>
      </c>
      <c r="BM201" s="139" t="s">
        <v>1005</v>
      </c>
    </row>
    <row r="202" spans="2:65" s="1" customFormat="1" ht="21.75" customHeight="1">
      <c r="B202" s="127"/>
      <c r="C202" s="173" t="s">
        <v>748</v>
      </c>
      <c r="D202" s="173" t="s">
        <v>258</v>
      </c>
      <c r="E202" s="174" t="s">
        <v>1006</v>
      </c>
      <c r="F202" s="175" t="s">
        <v>1007</v>
      </c>
      <c r="G202" s="176" t="s">
        <v>145</v>
      </c>
      <c r="H202" s="177">
        <v>525</v>
      </c>
      <c r="I202" s="178">
        <v>41.8</v>
      </c>
      <c r="J202" s="179">
        <f t="shared" si="0"/>
        <v>21945</v>
      </c>
      <c r="K202" s="175" t="s">
        <v>125</v>
      </c>
      <c r="L202" s="180"/>
      <c r="M202" s="181" t="s">
        <v>3</v>
      </c>
      <c r="N202" s="182" t="s">
        <v>41</v>
      </c>
      <c r="P202" s="137">
        <f t="shared" si="1"/>
        <v>0</v>
      </c>
      <c r="Q202" s="137">
        <v>0</v>
      </c>
      <c r="R202" s="137">
        <f t="shared" si="2"/>
        <v>0</v>
      </c>
      <c r="S202" s="137">
        <v>0</v>
      </c>
      <c r="T202" s="138">
        <f t="shared" si="3"/>
        <v>0</v>
      </c>
      <c r="AR202" s="139" t="s">
        <v>882</v>
      </c>
      <c r="AT202" s="139" t="s">
        <v>258</v>
      </c>
      <c r="AU202" s="139" t="s">
        <v>80</v>
      </c>
      <c r="AY202" s="17" t="s">
        <v>119</v>
      </c>
      <c r="BE202" s="140">
        <f t="shared" si="4"/>
        <v>21945</v>
      </c>
      <c r="BF202" s="140">
        <f t="shared" si="5"/>
        <v>0</v>
      </c>
      <c r="BG202" s="140">
        <f t="shared" si="6"/>
        <v>0</v>
      </c>
      <c r="BH202" s="140">
        <f t="shared" si="7"/>
        <v>0</v>
      </c>
      <c r="BI202" s="140">
        <f t="shared" si="8"/>
        <v>0</v>
      </c>
      <c r="BJ202" s="17" t="s">
        <v>78</v>
      </c>
      <c r="BK202" s="140">
        <f t="shared" si="9"/>
        <v>21945</v>
      </c>
      <c r="BL202" s="17" t="s">
        <v>700</v>
      </c>
      <c r="BM202" s="139" t="s">
        <v>1008</v>
      </c>
    </row>
    <row r="203" spans="2:65" s="1" customFormat="1" ht="24.25" customHeight="1">
      <c r="B203" s="127"/>
      <c r="C203" s="173" t="s">
        <v>752</v>
      </c>
      <c r="D203" s="173" t="s">
        <v>258</v>
      </c>
      <c r="E203" s="174" t="s">
        <v>1009</v>
      </c>
      <c r="F203" s="175" t="s">
        <v>1010</v>
      </c>
      <c r="G203" s="176" t="s">
        <v>145</v>
      </c>
      <c r="H203" s="177">
        <v>570</v>
      </c>
      <c r="I203" s="178">
        <v>38.5</v>
      </c>
      <c r="J203" s="179">
        <f t="shared" si="0"/>
        <v>21945</v>
      </c>
      <c r="K203" s="175" t="s">
        <v>125</v>
      </c>
      <c r="L203" s="180"/>
      <c r="M203" s="181" t="s">
        <v>3</v>
      </c>
      <c r="N203" s="182" t="s">
        <v>41</v>
      </c>
      <c r="P203" s="137">
        <f t="shared" si="1"/>
        <v>0</v>
      </c>
      <c r="Q203" s="137">
        <v>0</v>
      </c>
      <c r="R203" s="137">
        <f t="shared" si="2"/>
        <v>0</v>
      </c>
      <c r="S203" s="137">
        <v>0</v>
      </c>
      <c r="T203" s="138">
        <f t="shared" si="3"/>
        <v>0</v>
      </c>
      <c r="AR203" s="139" t="s">
        <v>882</v>
      </c>
      <c r="AT203" s="139" t="s">
        <v>258</v>
      </c>
      <c r="AU203" s="139" t="s">
        <v>80</v>
      </c>
      <c r="AY203" s="17" t="s">
        <v>119</v>
      </c>
      <c r="BE203" s="140">
        <f t="shared" si="4"/>
        <v>21945</v>
      </c>
      <c r="BF203" s="140">
        <f t="shared" si="5"/>
        <v>0</v>
      </c>
      <c r="BG203" s="140">
        <f t="shared" si="6"/>
        <v>0</v>
      </c>
      <c r="BH203" s="140">
        <f t="shared" si="7"/>
        <v>0</v>
      </c>
      <c r="BI203" s="140">
        <f t="shared" si="8"/>
        <v>0</v>
      </c>
      <c r="BJ203" s="17" t="s">
        <v>78</v>
      </c>
      <c r="BK203" s="140">
        <f t="shared" si="9"/>
        <v>21945</v>
      </c>
      <c r="BL203" s="17" t="s">
        <v>700</v>
      </c>
      <c r="BM203" s="139" t="s">
        <v>1011</v>
      </c>
    </row>
    <row r="204" spans="2:65" s="1" customFormat="1" ht="24.25" customHeight="1">
      <c r="B204" s="127"/>
      <c r="C204" s="173" t="s">
        <v>759</v>
      </c>
      <c r="D204" s="173" t="s">
        <v>258</v>
      </c>
      <c r="E204" s="174" t="s">
        <v>1012</v>
      </c>
      <c r="F204" s="175" t="s">
        <v>1013</v>
      </c>
      <c r="G204" s="176" t="s">
        <v>145</v>
      </c>
      <c r="H204" s="177">
        <v>22</v>
      </c>
      <c r="I204" s="178">
        <v>27.5</v>
      </c>
      <c r="J204" s="179">
        <f t="shared" si="0"/>
        <v>605</v>
      </c>
      <c r="K204" s="175" t="s">
        <v>125</v>
      </c>
      <c r="L204" s="180"/>
      <c r="M204" s="181" t="s">
        <v>3</v>
      </c>
      <c r="N204" s="182" t="s">
        <v>41</v>
      </c>
      <c r="P204" s="137">
        <f t="shared" si="1"/>
        <v>0</v>
      </c>
      <c r="Q204" s="137">
        <v>0</v>
      </c>
      <c r="R204" s="137">
        <f t="shared" si="2"/>
        <v>0</v>
      </c>
      <c r="S204" s="137">
        <v>0</v>
      </c>
      <c r="T204" s="138">
        <f t="shared" si="3"/>
        <v>0</v>
      </c>
      <c r="AR204" s="139" t="s">
        <v>882</v>
      </c>
      <c r="AT204" s="139" t="s">
        <v>258</v>
      </c>
      <c r="AU204" s="139" t="s">
        <v>80</v>
      </c>
      <c r="AY204" s="17" t="s">
        <v>119</v>
      </c>
      <c r="BE204" s="140">
        <f t="shared" si="4"/>
        <v>605</v>
      </c>
      <c r="BF204" s="140">
        <f t="shared" si="5"/>
        <v>0</v>
      </c>
      <c r="BG204" s="140">
        <f t="shared" si="6"/>
        <v>0</v>
      </c>
      <c r="BH204" s="140">
        <f t="shared" si="7"/>
        <v>0</v>
      </c>
      <c r="BI204" s="140">
        <f t="shared" si="8"/>
        <v>0</v>
      </c>
      <c r="BJ204" s="17" t="s">
        <v>78</v>
      </c>
      <c r="BK204" s="140">
        <f t="shared" si="9"/>
        <v>605</v>
      </c>
      <c r="BL204" s="17" t="s">
        <v>700</v>
      </c>
      <c r="BM204" s="139" t="s">
        <v>1014</v>
      </c>
    </row>
    <row r="205" spans="2:65" s="1" customFormat="1" ht="37.75" customHeight="1">
      <c r="B205" s="127"/>
      <c r="C205" s="128" t="s">
        <v>767</v>
      </c>
      <c r="D205" s="128" t="s">
        <v>121</v>
      </c>
      <c r="E205" s="129" t="s">
        <v>1015</v>
      </c>
      <c r="F205" s="130" t="s">
        <v>1016</v>
      </c>
      <c r="G205" s="131" t="s">
        <v>145</v>
      </c>
      <c r="H205" s="132">
        <v>440</v>
      </c>
      <c r="I205" s="133">
        <v>64.900000000000006</v>
      </c>
      <c r="J205" s="134">
        <f t="shared" si="0"/>
        <v>28556</v>
      </c>
      <c r="K205" s="130" t="s">
        <v>136</v>
      </c>
      <c r="L205" s="32"/>
      <c r="M205" s="135" t="s">
        <v>3</v>
      </c>
      <c r="N205" s="136" t="s">
        <v>41</v>
      </c>
      <c r="P205" s="137">
        <f t="shared" si="1"/>
        <v>0</v>
      </c>
      <c r="Q205" s="137">
        <v>0</v>
      </c>
      <c r="R205" s="137">
        <f t="shared" si="2"/>
        <v>0</v>
      </c>
      <c r="S205" s="137">
        <v>0</v>
      </c>
      <c r="T205" s="138">
        <f t="shared" si="3"/>
        <v>0</v>
      </c>
      <c r="AR205" s="139" t="s">
        <v>700</v>
      </c>
      <c r="AT205" s="139" t="s">
        <v>121</v>
      </c>
      <c r="AU205" s="139" t="s">
        <v>80</v>
      </c>
      <c r="AY205" s="17" t="s">
        <v>119</v>
      </c>
      <c r="BE205" s="140">
        <f t="shared" si="4"/>
        <v>28556</v>
      </c>
      <c r="BF205" s="140">
        <f t="shared" si="5"/>
        <v>0</v>
      </c>
      <c r="BG205" s="140">
        <f t="shared" si="6"/>
        <v>0</v>
      </c>
      <c r="BH205" s="140">
        <f t="shared" si="7"/>
        <v>0</v>
      </c>
      <c r="BI205" s="140">
        <f t="shared" si="8"/>
        <v>0</v>
      </c>
      <c r="BJ205" s="17" t="s">
        <v>78</v>
      </c>
      <c r="BK205" s="140">
        <f t="shared" si="9"/>
        <v>28556</v>
      </c>
      <c r="BL205" s="17" t="s">
        <v>700</v>
      </c>
      <c r="BM205" s="139" t="s">
        <v>1017</v>
      </c>
    </row>
    <row r="206" spans="2:65" s="1" customFormat="1" ht="37.75" customHeight="1">
      <c r="B206" s="127"/>
      <c r="C206" s="128" t="s">
        <v>772</v>
      </c>
      <c r="D206" s="128" t="s">
        <v>121</v>
      </c>
      <c r="E206" s="129" t="s">
        <v>1018</v>
      </c>
      <c r="F206" s="130" t="s">
        <v>1019</v>
      </c>
      <c r="G206" s="131" t="s">
        <v>145</v>
      </c>
      <c r="H206" s="132">
        <v>85</v>
      </c>
      <c r="I206" s="133">
        <v>74.8</v>
      </c>
      <c r="J206" s="134">
        <f t="shared" si="0"/>
        <v>6358</v>
      </c>
      <c r="K206" s="130" t="s">
        <v>136</v>
      </c>
      <c r="L206" s="32"/>
      <c r="M206" s="135" t="s">
        <v>3</v>
      </c>
      <c r="N206" s="136" t="s">
        <v>41</v>
      </c>
      <c r="P206" s="137">
        <f t="shared" si="1"/>
        <v>0</v>
      </c>
      <c r="Q206" s="137">
        <v>0</v>
      </c>
      <c r="R206" s="137">
        <f t="shared" si="2"/>
        <v>0</v>
      </c>
      <c r="S206" s="137">
        <v>0</v>
      </c>
      <c r="T206" s="138">
        <f t="shared" si="3"/>
        <v>0</v>
      </c>
      <c r="AR206" s="139" t="s">
        <v>700</v>
      </c>
      <c r="AT206" s="139" t="s">
        <v>121</v>
      </c>
      <c r="AU206" s="139" t="s">
        <v>80</v>
      </c>
      <c r="AY206" s="17" t="s">
        <v>119</v>
      </c>
      <c r="BE206" s="140">
        <f t="shared" si="4"/>
        <v>6358</v>
      </c>
      <c r="BF206" s="140">
        <f t="shared" si="5"/>
        <v>0</v>
      </c>
      <c r="BG206" s="140">
        <f t="shared" si="6"/>
        <v>0</v>
      </c>
      <c r="BH206" s="140">
        <f t="shared" si="7"/>
        <v>0</v>
      </c>
      <c r="BI206" s="140">
        <f t="shared" si="8"/>
        <v>0</v>
      </c>
      <c r="BJ206" s="17" t="s">
        <v>78</v>
      </c>
      <c r="BK206" s="140">
        <f t="shared" si="9"/>
        <v>6358</v>
      </c>
      <c r="BL206" s="17" t="s">
        <v>700</v>
      </c>
      <c r="BM206" s="139" t="s">
        <v>1020</v>
      </c>
    </row>
    <row r="207" spans="2:65" s="1" customFormat="1" ht="44.25" customHeight="1">
      <c r="B207" s="127"/>
      <c r="C207" s="128" t="s">
        <v>895</v>
      </c>
      <c r="D207" s="128" t="s">
        <v>121</v>
      </c>
      <c r="E207" s="129" t="s">
        <v>1021</v>
      </c>
      <c r="F207" s="130" t="s">
        <v>1022</v>
      </c>
      <c r="G207" s="131" t="s">
        <v>145</v>
      </c>
      <c r="H207" s="132">
        <v>18</v>
      </c>
      <c r="I207" s="133">
        <v>1210</v>
      </c>
      <c r="J207" s="134">
        <f t="shared" si="0"/>
        <v>21780</v>
      </c>
      <c r="K207" s="130" t="s">
        <v>136</v>
      </c>
      <c r="L207" s="32"/>
      <c r="M207" s="135" t="s">
        <v>3</v>
      </c>
      <c r="N207" s="136" t="s">
        <v>41</v>
      </c>
      <c r="P207" s="137">
        <f t="shared" si="1"/>
        <v>0</v>
      </c>
      <c r="Q207" s="137">
        <v>0</v>
      </c>
      <c r="R207" s="137">
        <f t="shared" si="2"/>
        <v>0</v>
      </c>
      <c r="S207" s="137">
        <v>0</v>
      </c>
      <c r="T207" s="138">
        <f t="shared" si="3"/>
        <v>0</v>
      </c>
      <c r="AR207" s="139" t="s">
        <v>700</v>
      </c>
      <c r="AT207" s="139" t="s">
        <v>121</v>
      </c>
      <c r="AU207" s="139" t="s">
        <v>80</v>
      </c>
      <c r="AY207" s="17" t="s">
        <v>119</v>
      </c>
      <c r="BE207" s="140">
        <f t="shared" si="4"/>
        <v>21780</v>
      </c>
      <c r="BF207" s="140">
        <f t="shared" si="5"/>
        <v>0</v>
      </c>
      <c r="BG207" s="140">
        <f t="shared" si="6"/>
        <v>0</v>
      </c>
      <c r="BH207" s="140">
        <f t="shared" si="7"/>
        <v>0</v>
      </c>
      <c r="BI207" s="140">
        <f t="shared" si="8"/>
        <v>0</v>
      </c>
      <c r="BJ207" s="17" t="s">
        <v>78</v>
      </c>
      <c r="BK207" s="140">
        <f t="shared" si="9"/>
        <v>21780</v>
      </c>
      <c r="BL207" s="17" t="s">
        <v>700</v>
      </c>
      <c r="BM207" s="139" t="s">
        <v>1023</v>
      </c>
    </row>
    <row r="208" spans="2:65" s="1" customFormat="1" ht="21.75" customHeight="1">
      <c r="B208" s="127"/>
      <c r="C208" s="128" t="s">
        <v>1024</v>
      </c>
      <c r="D208" s="128" t="s">
        <v>121</v>
      </c>
      <c r="E208" s="129" t="s">
        <v>1025</v>
      </c>
      <c r="F208" s="130" t="s">
        <v>1026</v>
      </c>
      <c r="G208" s="131" t="s">
        <v>145</v>
      </c>
      <c r="H208" s="132">
        <v>18</v>
      </c>
      <c r="I208" s="133">
        <v>297</v>
      </c>
      <c r="J208" s="134">
        <f t="shared" si="0"/>
        <v>5346</v>
      </c>
      <c r="K208" s="130" t="s">
        <v>136</v>
      </c>
      <c r="L208" s="32"/>
      <c r="M208" s="135" t="s">
        <v>3</v>
      </c>
      <c r="N208" s="136" t="s">
        <v>41</v>
      </c>
      <c r="P208" s="137">
        <f t="shared" si="1"/>
        <v>0</v>
      </c>
      <c r="Q208" s="137">
        <v>0</v>
      </c>
      <c r="R208" s="137">
        <f t="shared" si="2"/>
        <v>0</v>
      </c>
      <c r="S208" s="137">
        <v>0</v>
      </c>
      <c r="T208" s="138">
        <f t="shared" si="3"/>
        <v>0</v>
      </c>
      <c r="AR208" s="139" t="s">
        <v>700</v>
      </c>
      <c r="AT208" s="139" t="s">
        <v>121</v>
      </c>
      <c r="AU208" s="139" t="s">
        <v>80</v>
      </c>
      <c r="AY208" s="17" t="s">
        <v>119</v>
      </c>
      <c r="BE208" s="140">
        <f t="shared" si="4"/>
        <v>5346</v>
      </c>
      <c r="BF208" s="140">
        <f t="shared" si="5"/>
        <v>0</v>
      </c>
      <c r="BG208" s="140">
        <f t="shared" si="6"/>
        <v>0</v>
      </c>
      <c r="BH208" s="140">
        <f t="shared" si="7"/>
        <v>0</v>
      </c>
      <c r="BI208" s="140">
        <f t="shared" si="8"/>
        <v>0</v>
      </c>
      <c r="BJ208" s="17" t="s">
        <v>78</v>
      </c>
      <c r="BK208" s="140">
        <f t="shared" si="9"/>
        <v>5346</v>
      </c>
      <c r="BL208" s="17" t="s">
        <v>700</v>
      </c>
      <c r="BM208" s="139" t="s">
        <v>1027</v>
      </c>
    </row>
    <row r="209" spans="2:65" s="1" customFormat="1" ht="49" customHeight="1">
      <c r="B209" s="127"/>
      <c r="C209" s="128" t="s">
        <v>899</v>
      </c>
      <c r="D209" s="128" t="s">
        <v>121</v>
      </c>
      <c r="E209" s="129" t="s">
        <v>1028</v>
      </c>
      <c r="F209" s="130" t="s">
        <v>1029</v>
      </c>
      <c r="G209" s="131" t="s">
        <v>176</v>
      </c>
      <c r="H209" s="132">
        <v>19.456</v>
      </c>
      <c r="I209" s="133">
        <v>539</v>
      </c>
      <c r="J209" s="134">
        <f t="shared" si="0"/>
        <v>10486.78</v>
      </c>
      <c r="K209" s="130" t="s">
        <v>125</v>
      </c>
      <c r="L209" s="32"/>
      <c r="M209" s="135" t="s">
        <v>3</v>
      </c>
      <c r="N209" s="136" t="s">
        <v>41</v>
      </c>
      <c r="P209" s="137">
        <f t="shared" si="1"/>
        <v>0</v>
      </c>
      <c r="Q209" s="137">
        <v>0</v>
      </c>
      <c r="R209" s="137">
        <f t="shared" si="2"/>
        <v>0</v>
      </c>
      <c r="S209" s="137">
        <v>0</v>
      </c>
      <c r="T209" s="138">
        <f t="shared" si="3"/>
        <v>0</v>
      </c>
      <c r="AR209" s="139" t="s">
        <v>700</v>
      </c>
      <c r="AT209" s="139" t="s">
        <v>121</v>
      </c>
      <c r="AU209" s="139" t="s">
        <v>80</v>
      </c>
      <c r="AY209" s="17" t="s">
        <v>119</v>
      </c>
      <c r="BE209" s="140">
        <f t="shared" si="4"/>
        <v>10486.78</v>
      </c>
      <c r="BF209" s="140">
        <f t="shared" si="5"/>
        <v>0</v>
      </c>
      <c r="BG209" s="140">
        <f t="shared" si="6"/>
        <v>0</v>
      </c>
      <c r="BH209" s="140">
        <f t="shared" si="7"/>
        <v>0</v>
      </c>
      <c r="BI209" s="140">
        <f t="shared" si="8"/>
        <v>0</v>
      </c>
      <c r="BJ209" s="17" t="s">
        <v>78</v>
      </c>
      <c r="BK209" s="140">
        <f t="shared" si="9"/>
        <v>10486.78</v>
      </c>
      <c r="BL209" s="17" t="s">
        <v>700</v>
      </c>
      <c r="BM209" s="139" t="s">
        <v>154</v>
      </c>
    </row>
    <row r="210" spans="2:65" s="1" customFormat="1">
      <c r="B210" s="32"/>
      <c r="D210" s="141" t="s">
        <v>128</v>
      </c>
      <c r="F210" s="142" t="s">
        <v>1030</v>
      </c>
      <c r="I210" s="143"/>
      <c r="L210" s="32"/>
      <c r="M210" s="144"/>
      <c r="T210" s="53"/>
      <c r="AT210" s="17" t="s">
        <v>128</v>
      </c>
      <c r="AU210" s="17" t="s">
        <v>80</v>
      </c>
    </row>
    <row r="211" spans="2:65" s="1" customFormat="1" ht="33" customHeight="1">
      <c r="B211" s="127"/>
      <c r="C211" s="128" t="s">
        <v>1031</v>
      </c>
      <c r="D211" s="128" t="s">
        <v>121</v>
      </c>
      <c r="E211" s="129" t="s">
        <v>1032</v>
      </c>
      <c r="F211" s="130" t="s">
        <v>1033</v>
      </c>
      <c r="G211" s="131" t="s">
        <v>176</v>
      </c>
      <c r="H211" s="132">
        <v>17.835999999999999</v>
      </c>
      <c r="I211" s="133">
        <v>198</v>
      </c>
      <c r="J211" s="134">
        <f>ROUND(I211*H211,2)</f>
        <v>3531.53</v>
      </c>
      <c r="K211" s="130" t="s">
        <v>125</v>
      </c>
      <c r="L211" s="32"/>
      <c r="M211" s="135" t="s">
        <v>3</v>
      </c>
      <c r="N211" s="136" t="s">
        <v>41</v>
      </c>
      <c r="P211" s="137">
        <f>O211*H211</f>
        <v>0</v>
      </c>
      <c r="Q211" s="137">
        <v>0</v>
      </c>
      <c r="R211" s="137">
        <f>Q211*H211</f>
        <v>0</v>
      </c>
      <c r="S211" s="137">
        <v>0</v>
      </c>
      <c r="T211" s="138">
        <f>S211*H211</f>
        <v>0</v>
      </c>
      <c r="AR211" s="139" t="s">
        <v>700</v>
      </c>
      <c r="AT211" s="139" t="s">
        <v>121</v>
      </c>
      <c r="AU211" s="139" t="s">
        <v>80</v>
      </c>
      <c r="AY211" s="17" t="s">
        <v>119</v>
      </c>
      <c r="BE211" s="140">
        <f>IF(N211="základní",J211,0)</f>
        <v>3531.53</v>
      </c>
      <c r="BF211" s="140">
        <f>IF(N211="snížená",J211,0)</f>
        <v>0</v>
      </c>
      <c r="BG211" s="140">
        <f>IF(N211="zákl. přenesená",J211,0)</f>
        <v>0</v>
      </c>
      <c r="BH211" s="140">
        <f>IF(N211="sníž. přenesená",J211,0)</f>
        <v>0</v>
      </c>
      <c r="BI211" s="140">
        <f>IF(N211="nulová",J211,0)</f>
        <v>0</v>
      </c>
      <c r="BJ211" s="17" t="s">
        <v>78</v>
      </c>
      <c r="BK211" s="140">
        <f>ROUND(I211*H211,2)</f>
        <v>3531.53</v>
      </c>
      <c r="BL211" s="17" t="s">
        <v>700</v>
      </c>
      <c r="BM211" s="139" t="s">
        <v>1034</v>
      </c>
    </row>
    <row r="212" spans="2:65" s="1" customFormat="1">
      <c r="B212" s="32"/>
      <c r="D212" s="141" t="s">
        <v>128</v>
      </c>
      <c r="F212" s="142" t="s">
        <v>1035</v>
      </c>
      <c r="I212" s="143"/>
      <c r="L212" s="32"/>
      <c r="M212" s="144"/>
      <c r="T212" s="53"/>
      <c r="AT212" s="17" t="s">
        <v>128</v>
      </c>
      <c r="AU212" s="17" t="s">
        <v>80</v>
      </c>
    </row>
    <row r="213" spans="2:65" s="1" customFormat="1" ht="37.75" customHeight="1">
      <c r="B213" s="127"/>
      <c r="C213" s="128" t="s">
        <v>903</v>
      </c>
      <c r="D213" s="128" t="s">
        <v>121</v>
      </c>
      <c r="E213" s="129" t="s">
        <v>1036</v>
      </c>
      <c r="F213" s="130" t="s">
        <v>1037</v>
      </c>
      <c r="G213" s="131" t="s">
        <v>135</v>
      </c>
      <c r="H213" s="132">
        <v>530</v>
      </c>
      <c r="I213" s="133">
        <v>41.8</v>
      </c>
      <c r="J213" s="134">
        <f>ROUND(I213*H213,2)</f>
        <v>22154</v>
      </c>
      <c r="K213" s="130" t="s">
        <v>136</v>
      </c>
      <c r="L213" s="32"/>
      <c r="M213" s="135" t="s">
        <v>3</v>
      </c>
      <c r="N213" s="136" t="s">
        <v>41</v>
      </c>
      <c r="P213" s="137">
        <f>O213*H213</f>
        <v>0</v>
      </c>
      <c r="Q213" s="137">
        <v>0</v>
      </c>
      <c r="R213" s="137">
        <f>Q213*H213</f>
        <v>0</v>
      </c>
      <c r="S213" s="137">
        <v>0</v>
      </c>
      <c r="T213" s="138">
        <f>S213*H213</f>
        <v>0</v>
      </c>
      <c r="AR213" s="139" t="s">
        <v>700</v>
      </c>
      <c r="AT213" s="139" t="s">
        <v>121</v>
      </c>
      <c r="AU213" s="139" t="s">
        <v>80</v>
      </c>
      <c r="AY213" s="17" t="s">
        <v>119</v>
      </c>
      <c r="BE213" s="140">
        <f>IF(N213="základní",J213,0)</f>
        <v>22154</v>
      </c>
      <c r="BF213" s="140">
        <f>IF(N213="snížená",J213,0)</f>
        <v>0</v>
      </c>
      <c r="BG213" s="140">
        <f>IF(N213="zákl. přenesená",J213,0)</f>
        <v>0</v>
      </c>
      <c r="BH213" s="140">
        <f>IF(N213="sníž. přenesená",J213,0)</f>
        <v>0</v>
      </c>
      <c r="BI213" s="140">
        <f>IF(N213="nulová",J213,0)</f>
        <v>0</v>
      </c>
      <c r="BJ213" s="17" t="s">
        <v>78</v>
      </c>
      <c r="BK213" s="140">
        <f>ROUND(I213*H213,2)</f>
        <v>22154</v>
      </c>
      <c r="BL213" s="17" t="s">
        <v>700</v>
      </c>
      <c r="BM213" s="139" t="s">
        <v>1038</v>
      </c>
    </row>
    <row r="214" spans="2:65" s="11" customFormat="1" ht="22.75" customHeight="1">
      <c r="B214" s="115"/>
      <c r="D214" s="116" t="s">
        <v>69</v>
      </c>
      <c r="E214" s="125" t="s">
        <v>1039</v>
      </c>
      <c r="F214" s="125" t="s">
        <v>1040</v>
      </c>
      <c r="I214" s="118"/>
      <c r="J214" s="126">
        <f>BK214</f>
        <v>50820</v>
      </c>
      <c r="L214" s="115"/>
      <c r="M214" s="120"/>
      <c r="P214" s="121">
        <f>SUM(P215:P222)</f>
        <v>0</v>
      </c>
      <c r="R214" s="121">
        <f>SUM(R215:R222)</f>
        <v>0</v>
      </c>
      <c r="T214" s="122">
        <f>SUM(T215:T222)</f>
        <v>0</v>
      </c>
      <c r="AR214" s="116" t="s">
        <v>126</v>
      </c>
      <c r="AT214" s="123" t="s">
        <v>69</v>
      </c>
      <c r="AU214" s="123" t="s">
        <v>78</v>
      </c>
      <c r="AY214" s="116" t="s">
        <v>119</v>
      </c>
      <c r="BK214" s="124">
        <f>SUM(BK215:BK222)</f>
        <v>50820</v>
      </c>
    </row>
    <row r="215" spans="2:65" s="1" customFormat="1" ht="49" customHeight="1">
      <c r="B215" s="127"/>
      <c r="C215" s="128" t="s">
        <v>1041</v>
      </c>
      <c r="D215" s="128" t="s">
        <v>121</v>
      </c>
      <c r="E215" s="129" t="s">
        <v>1042</v>
      </c>
      <c r="F215" s="130" t="s">
        <v>1043</v>
      </c>
      <c r="G215" s="131" t="s">
        <v>1044</v>
      </c>
      <c r="H215" s="132">
        <v>15</v>
      </c>
      <c r="I215" s="133">
        <v>605</v>
      </c>
      <c r="J215" s="134">
        <f>ROUND(I215*H215,2)</f>
        <v>9075</v>
      </c>
      <c r="K215" s="130" t="s">
        <v>125</v>
      </c>
      <c r="L215" s="32"/>
      <c r="M215" s="135" t="s">
        <v>3</v>
      </c>
      <c r="N215" s="136" t="s">
        <v>41</v>
      </c>
      <c r="P215" s="137">
        <f>O215*H215</f>
        <v>0</v>
      </c>
      <c r="Q215" s="137">
        <v>0</v>
      </c>
      <c r="R215" s="137">
        <f>Q215*H215</f>
        <v>0</v>
      </c>
      <c r="S215" s="137">
        <v>0</v>
      </c>
      <c r="T215" s="138">
        <f>S215*H215</f>
        <v>0</v>
      </c>
      <c r="AR215" s="139" t="s">
        <v>1045</v>
      </c>
      <c r="AT215" s="139" t="s">
        <v>121</v>
      </c>
      <c r="AU215" s="139" t="s">
        <v>80</v>
      </c>
      <c r="AY215" s="17" t="s">
        <v>119</v>
      </c>
      <c r="BE215" s="140">
        <f>IF(N215="základní",J215,0)</f>
        <v>9075</v>
      </c>
      <c r="BF215" s="140">
        <f>IF(N215="snížená",J215,0)</f>
        <v>0</v>
      </c>
      <c r="BG215" s="140">
        <f>IF(N215="zákl. přenesená",J215,0)</f>
        <v>0</v>
      </c>
      <c r="BH215" s="140">
        <f>IF(N215="sníž. přenesená",J215,0)</f>
        <v>0</v>
      </c>
      <c r="BI215" s="140">
        <f>IF(N215="nulová",J215,0)</f>
        <v>0</v>
      </c>
      <c r="BJ215" s="17" t="s">
        <v>78</v>
      </c>
      <c r="BK215" s="140">
        <f>ROUND(I215*H215,2)</f>
        <v>9075</v>
      </c>
      <c r="BL215" s="17" t="s">
        <v>1045</v>
      </c>
      <c r="BM215" s="139" t="s">
        <v>1046</v>
      </c>
    </row>
    <row r="216" spans="2:65" s="1" customFormat="1">
      <c r="B216" s="32"/>
      <c r="D216" s="141" t="s">
        <v>128</v>
      </c>
      <c r="F216" s="142" t="s">
        <v>1047</v>
      </c>
      <c r="I216" s="143" t="s">
        <v>1122</v>
      </c>
      <c r="L216" s="32"/>
      <c r="M216" s="144"/>
      <c r="T216" s="53"/>
      <c r="AT216" s="17" t="s">
        <v>128</v>
      </c>
      <c r="AU216" s="17" t="s">
        <v>80</v>
      </c>
    </row>
    <row r="217" spans="2:65" s="1" customFormat="1" ht="37.75" customHeight="1">
      <c r="B217" s="127"/>
      <c r="C217" s="128" t="s">
        <v>906</v>
      </c>
      <c r="D217" s="128" t="s">
        <v>121</v>
      </c>
      <c r="E217" s="129" t="s">
        <v>1048</v>
      </c>
      <c r="F217" s="130" t="s">
        <v>1049</v>
      </c>
      <c r="G217" s="131" t="s">
        <v>1044</v>
      </c>
      <c r="H217" s="132">
        <v>12</v>
      </c>
      <c r="I217" s="133">
        <v>605</v>
      </c>
      <c r="J217" s="134">
        <f>ROUND(I217*H217,2)</f>
        <v>7260</v>
      </c>
      <c r="K217" s="130" t="s">
        <v>136</v>
      </c>
      <c r="L217" s="32"/>
      <c r="M217" s="135" t="s">
        <v>3</v>
      </c>
      <c r="N217" s="136" t="s">
        <v>41</v>
      </c>
      <c r="P217" s="137">
        <f>O217*H217</f>
        <v>0</v>
      </c>
      <c r="Q217" s="137">
        <v>0</v>
      </c>
      <c r="R217" s="137">
        <f>Q217*H217</f>
        <v>0</v>
      </c>
      <c r="S217" s="137">
        <v>0</v>
      </c>
      <c r="T217" s="138">
        <f>S217*H217</f>
        <v>0</v>
      </c>
      <c r="AR217" s="139" t="s">
        <v>1045</v>
      </c>
      <c r="AT217" s="139" t="s">
        <v>121</v>
      </c>
      <c r="AU217" s="139" t="s">
        <v>80</v>
      </c>
      <c r="AY217" s="17" t="s">
        <v>119</v>
      </c>
      <c r="BE217" s="140">
        <f>IF(N217="základní",J217,0)</f>
        <v>7260</v>
      </c>
      <c r="BF217" s="140">
        <f>IF(N217="snížená",J217,0)</f>
        <v>0</v>
      </c>
      <c r="BG217" s="140">
        <f>IF(N217="zákl. přenesená",J217,0)</f>
        <v>0</v>
      </c>
      <c r="BH217" s="140">
        <f>IF(N217="sníž. přenesená",J217,0)</f>
        <v>0</v>
      </c>
      <c r="BI217" s="140">
        <f>IF(N217="nulová",J217,0)</f>
        <v>0</v>
      </c>
      <c r="BJ217" s="17" t="s">
        <v>78</v>
      </c>
      <c r="BK217" s="140">
        <f>ROUND(I217*H217,2)</f>
        <v>7260</v>
      </c>
      <c r="BL217" s="17" t="s">
        <v>1045</v>
      </c>
      <c r="BM217" s="139" t="s">
        <v>1050</v>
      </c>
    </row>
    <row r="218" spans="2:65" s="1" customFormat="1" ht="49" customHeight="1">
      <c r="B218" s="127"/>
      <c r="C218" s="128" t="s">
        <v>1051</v>
      </c>
      <c r="D218" s="128" t="s">
        <v>121</v>
      </c>
      <c r="E218" s="129" t="s">
        <v>1052</v>
      </c>
      <c r="F218" s="130" t="s">
        <v>1053</v>
      </c>
      <c r="G218" s="131" t="s">
        <v>1044</v>
      </c>
      <c r="H218" s="132">
        <v>15</v>
      </c>
      <c r="I218" s="133">
        <v>605</v>
      </c>
      <c r="J218" s="134">
        <f>ROUND(I218*H218,2)</f>
        <v>9075</v>
      </c>
      <c r="K218" s="130" t="s">
        <v>136</v>
      </c>
      <c r="L218" s="32"/>
      <c r="M218" s="135" t="s">
        <v>3</v>
      </c>
      <c r="N218" s="136" t="s">
        <v>41</v>
      </c>
      <c r="P218" s="137">
        <f>O218*H218</f>
        <v>0</v>
      </c>
      <c r="Q218" s="137">
        <v>0</v>
      </c>
      <c r="R218" s="137">
        <f>Q218*H218</f>
        <v>0</v>
      </c>
      <c r="S218" s="137">
        <v>0</v>
      </c>
      <c r="T218" s="138">
        <f>S218*H218</f>
        <v>0</v>
      </c>
      <c r="AR218" s="139" t="s">
        <v>1045</v>
      </c>
      <c r="AT218" s="139" t="s">
        <v>121</v>
      </c>
      <c r="AU218" s="139" t="s">
        <v>80</v>
      </c>
      <c r="AY218" s="17" t="s">
        <v>119</v>
      </c>
      <c r="BE218" s="140">
        <f>IF(N218="základní",J218,0)</f>
        <v>9075</v>
      </c>
      <c r="BF218" s="140">
        <f>IF(N218="snížená",J218,0)</f>
        <v>0</v>
      </c>
      <c r="BG218" s="140">
        <f>IF(N218="zákl. přenesená",J218,0)</f>
        <v>0</v>
      </c>
      <c r="BH218" s="140">
        <f>IF(N218="sníž. přenesená",J218,0)</f>
        <v>0</v>
      </c>
      <c r="BI218" s="140">
        <f>IF(N218="nulová",J218,0)</f>
        <v>0</v>
      </c>
      <c r="BJ218" s="17" t="s">
        <v>78</v>
      </c>
      <c r="BK218" s="140">
        <f>ROUND(I218*H218,2)</f>
        <v>9075</v>
      </c>
      <c r="BL218" s="17" t="s">
        <v>1045</v>
      </c>
      <c r="BM218" s="139" t="s">
        <v>1054</v>
      </c>
    </row>
    <row r="219" spans="2:65" s="1" customFormat="1" ht="37.75" customHeight="1">
      <c r="B219" s="127"/>
      <c r="C219" s="128" t="s">
        <v>910</v>
      </c>
      <c r="D219" s="128" t="s">
        <v>121</v>
      </c>
      <c r="E219" s="129" t="s">
        <v>1055</v>
      </c>
      <c r="F219" s="130" t="s">
        <v>1056</v>
      </c>
      <c r="G219" s="131" t="s">
        <v>1044</v>
      </c>
      <c r="H219" s="132">
        <v>10</v>
      </c>
      <c r="I219" s="133">
        <v>605</v>
      </c>
      <c r="J219" s="134">
        <f>ROUND(I219*H219,2)</f>
        <v>6050</v>
      </c>
      <c r="K219" s="130" t="s">
        <v>136</v>
      </c>
      <c r="L219" s="32"/>
      <c r="M219" s="135" t="s">
        <v>3</v>
      </c>
      <c r="N219" s="136" t="s">
        <v>41</v>
      </c>
      <c r="P219" s="137">
        <f>O219*H219</f>
        <v>0</v>
      </c>
      <c r="Q219" s="137">
        <v>0</v>
      </c>
      <c r="R219" s="137">
        <f>Q219*H219</f>
        <v>0</v>
      </c>
      <c r="S219" s="137">
        <v>0</v>
      </c>
      <c r="T219" s="138">
        <f>S219*H219</f>
        <v>0</v>
      </c>
      <c r="AR219" s="139" t="s">
        <v>1045</v>
      </c>
      <c r="AT219" s="139" t="s">
        <v>121</v>
      </c>
      <c r="AU219" s="139" t="s">
        <v>80</v>
      </c>
      <c r="AY219" s="17" t="s">
        <v>119</v>
      </c>
      <c r="BE219" s="140">
        <f>IF(N219="základní",J219,0)</f>
        <v>6050</v>
      </c>
      <c r="BF219" s="140">
        <f>IF(N219="snížená",J219,0)</f>
        <v>0</v>
      </c>
      <c r="BG219" s="140">
        <f>IF(N219="zákl. přenesená",J219,0)</f>
        <v>0</v>
      </c>
      <c r="BH219" s="140">
        <f>IF(N219="sníž. přenesená",J219,0)</f>
        <v>0</v>
      </c>
      <c r="BI219" s="140">
        <f>IF(N219="nulová",J219,0)</f>
        <v>0</v>
      </c>
      <c r="BJ219" s="17" t="s">
        <v>78</v>
      </c>
      <c r="BK219" s="140">
        <f>ROUND(I219*H219,2)</f>
        <v>6050</v>
      </c>
      <c r="BL219" s="17" t="s">
        <v>1045</v>
      </c>
      <c r="BM219" s="139" t="s">
        <v>1057</v>
      </c>
    </row>
    <row r="220" spans="2:65" s="1" customFormat="1" ht="37.75" customHeight="1">
      <c r="B220" s="127"/>
      <c r="C220" s="128" t="s">
        <v>1058</v>
      </c>
      <c r="D220" s="128" t="s">
        <v>121</v>
      </c>
      <c r="E220" s="129" t="s">
        <v>1059</v>
      </c>
      <c r="F220" s="130" t="s">
        <v>1060</v>
      </c>
      <c r="G220" s="131" t="s">
        <v>1044</v>
      </c>
      <c r="H220" s="132">
        <v>8</v>
      </c>
      <c r="I220" s="133">
        <v>605</v>
      </c>
      <c r="J220" s="134">
        <f>ROUND(I220*H220,2)</f>
        <v>4840</v>
      </c>
      <c r="K220" s="130" t="s">
        <v>136</v>
      </c>
      <c r="L220" s="32"/>
      <c r="M220" s="135" t="s">
        <v>3</v>
      </c>
      <c r="N220" s="136" t="s">
        <v>41</v>
      </c>
      <c r="P220" s="137">
        <f>O220*H220</f>
        <v>0</v>
      </c>
      <c r="Q220" s="137">
        <v>0</v>
      </c>
      <c r="R220" s="137">
        <f>Q220*H220</f>
        <v>0</v>
      </c>
      <c r="S220" s="137">
        <v>0</v>
      </c>
      <c r="T220" s="138">
        <f>S220*H220</f>
        <v>0</v>
      </c>
      <c r="AR220" s="139" t="s">
        <v>1045</v>
      </c>
      <c r="AT220" s="139" t="s">
        <v>121</v>
      </c>
      <c r="AU220" s="139" t="s">
        <v>80</v>
      </c>
      <c r="AY220" s="17" t="s">
        <v>119</v>
      </c>
      <c r="BE220" s="140">
        <f>IF(N220="základní",J220,0)</f>
        <v>4840</v>
      </c>
      <c r="BF220" s="140">
        <f>IF(N220="snížená",J220,0)</f>
        <v>0</v>
      </c>
      <c r="BG220" s="140">
        <f>IF(N220="zákl. přenesená",J220,0)</f>
        <v>0</v>
      </c>
      <c r="BH220" s="140">
        <f>IF(N220="sníž. přenesená",J220,0)</f>
        <v>0</v>
      </c>
      <c r="BI220" s="140">
        <f>IF(N220="nulová",J220,0)</f>
        <v>0</v>
      </c>
      <c r="BJ220" s="17" t="s">
        <v>78</v>
      </c>
      <c r="BK220" s="140">
        <f>ROUND(I220*H220,2)</f>
        <v>4840</v>
      </c>
      <c r="BL220" s="17" t="s">
        <v>1045</v>
      </c>
      <c r="BM220" s="139" t="s">
        <v>1061</v>
      </c>
    </row>
    <row r="221" spans="2:65" s="1" customFormat="1" ht="33" customHeight="1">
      <c r="B221" s="127"/>
      <c r="C221" s="128" t="s">
        <v>913</v>
      </c>
      <c r="D221" s="128" t="s">
        <v>121</v>
      </c>
      <c r="E221" s="129" t="s">
        <v>1062</v>
      </c>
      <c r="F221" s="130" t="s">
        <v>1063</v>
      </c>
      <c r="G221" s="131" t="s">
        <v>1044</v>
      </c>
      <c r="H221" s="132">
        <v>22</v>
      </c>
      <c r="I221" s="133">
        <v>660</v>
      </c>
      <c r="J221" s="134">
        <f>ROUND(I221*H221,2)</f>
        <v>14520</v>
      </c>
      <c r="K221" s="130" t="s">
        <v>125</v>
      </c>
      <c r="L221" s="32"/>
      <c r="M221" s="135" t="s">
        <v>3</v>
      </c>
      <c r="N221" s="136" t="s">
        <v>41</v>
      </c>
      <c r="P221" s="137">
        <f>O221*H221</f>
        <v>0</v>
      </c>
      <c r="Q221" s="137">
        <v>0</v>
      </c>
      <c r="R221" s="137">
        <f>Q221*H221</f>
        <v>0</v>
      </c>
      <c r="S221" s="137">
        <v>0</v>
      </c>
      <c r="T221" s="138">
        <f>S221*H221</f>
        <v>0</v>
      </c>
      <c r="AR221" s="139" t="s">
        <v>1045</v>
      </c>
      <c r="AT221" s="139" t="s">
        <v>121</v>
      </c>
      <c r="AU221" s="139" t="s">
        <v>80</v>
      </c>
      <c r="AY221" s="17" t="s">
        <v>119</v>
      </c>
      <c r="BE221" s="140">
        <f>IF(N221="základní",J221,0)</f>
        <v>14520</v>
      </c>
      <c r="BF221" s="140">
        <f>IF(N221="snížená",J221,0)</f>
        <v>0</v>
      </c>
      <c r="BG221" s="140">
        <f>IF(N221="zákl. přenesená",J221,0)</f>
        <v>0</v>
      </c>
      <c r="BH221" s="140">
        <f>IF(N221="sníž. přenesená",J221,0)</f>
        <v>0</v>
      </c>
      <c r="BI221" s="140">
        <f>IF(N221="nulová",J221,0)</f>
        <v>0</v>
      </c>
      <c r="BJ221" s="17" t="s">
        <v>78</v>
      </c>
      <c r="BK221" s="140">
        <f>ROUND(I221*H221,2)</f>
        <v>14520</v>
      </c>
      <c r="BL221" s="17" t="s">
        <v>1045</v>
      </c>
      <c r="BM221" s="139" t="s">
        <v>1064</v>
      </c>
    </row>
    <row r="222" spans="2:65" s="1" customFormat="1">
      <c r="B222" s="32"/>
      <c r="D222" s="141" t="s">
        <v>128</v>
      </c>
      <c r="F222" s="142" t="s">
        <v>1065</v>
      </c>
      <c r="I222" s="143"/>
      <c r="L222" s="32"/>
      <c r="M222" s="144"/>
      <c r="T222" s="53"/>
      <c r="AT222" s="17" t="s">
        <v>128</v>
      </c>
      <c r="AU222" s="17" t="s">
        <v>80</v>
      </c>
    </row>
    <row r="223" spans="2:65" s="11" customFormat="1" ht="26.15" customHeight="1">
      <c r="B223" s="115"/>
      <c r="D223" s="116" t="s">
        <v>69</v>
      </c>
      <c r="E223" s="117" t="s">
        <v>1066</v>
      </c>
      <c r="F223" s="117" t="s">
        <v>1067</v>
      </c>
      <c r="I223" s="118"/>
      <c r="J223" s="119">
        <f>BK223</f>
        <v>29425</v>
      </c>
      <c r="L223" s="115"/>
      <c r="M223" s="120"/>
      <c r="P223" s="121">
        <f>P224</f>
        <v>0</v>
      </c>
      <c r="R223" s="121">
        <f>R224</f>
        <v>0</v>
      </c>
      <c r="T223" s="122">
        <f>T224</f>
        <v>0</v>
      </c>
      <c r="AR223" s="116" t="s">
        <v>149</v>
      </c>
      <c r="AT223" s="123" t="s">
        <v>69</v>
      </c>
      <c r="AU223" s="123" t="s">
        <v>70</v>
      </c>
      <c r="AY223" s="116" t="s">
        <v>119</v>
      </c>
      <c r="BK223" s="124">
        <f>BK224</f>
        <v>29425</v>
      </c>
    </row>
    <row r="224" spans="2:65" s="11" customFormat="1" ht="22.75" customHeight="1">
      <c r="B224" s="115"/>
      <c r="D224" s="116" t="s">
        <v>69</v>
      </c>
      <c r="E224" s="125" t="s">
        <v>1068</v>
      </c>
      <c r="F224" s="125" t="s">
        <v>1069</v>
      </c>
      <c r="I224" s="118"/>
      <c r="J224" s="126">
        <f>BK224</f>
        <v>29425</v>
      </c>
      <c r="L224" s="115"/>
      <c r="M224" s="120"/>
      <c r="P224" s="121">
        <f>P225</f>
        <v>0</v>
      </c>
      <c r="R224" s="121">
        <f>R225</f>
        <v>0</v>
      </c>
      <c r="T224" s="122">
        <f>T225</f>
        <v>0</v>
      </c>
      <c r="AR224" s="116" t="s">
        <v>149</v>
      </c>
      <c r="AT224" s="123" t="s">
        <v>69</v>
      </c>
      <c r="AU224" s="123" t="s">
        <v>78</v>
      </c>
      <c r="AY224" s="116" t="s">
        <v>119</v>
      </c>
      <c r="BK224" s="124">
        <f>BK225</f>
        <v>29425</v>
      </c>
    </row>
    <row r="225" spans="2:65" s="1" customFormat="1" ht="16.5" customHeight="1">
      <c r="B225" s="127"/>
      <c r="C225" s="128" t="s">
        <v>1070</v>
      </c>
      <c r="D225" s="128" t="s">
        <v>121</v>
      </c>
      <c r="E225" s="129" t="s">
        <v>1071</v>
      </c>
      <c r="F225" s="130" t="s">
        <v>1072</v>
      </c>
      <c r="G225" s="131" t="s">
        <v>823</v>
      </c>
      <c r="H225" s="132">
        <v>0.53500000000000003</v>
      </c>
      <c r="I225" s="133">
        <v>55000</v>
      </c>
      <c r="J225" s="134">
        <f>ROUND(I225*H225,2)</f>
        <v>29425</v>
      </c>
      <c r="K225" s="130" t="s">
        <v>136</v>
      </c>
      <c r="L225" s="32"/>
      <c r="M225" s="191" t="s">
        <v>3</v>
      </c>
      <c r="N225" s="192" t="s">
        <v>41</v>
      </c>
      <c r="O225" s="188"/>
      <c r="P225" s="189">
        <f>O225*H225</f>
        <v>0</v>
      </c>
      <c r="Q225" s="189">
        <v>0</v>
      </c>
      <c r="R225" s="189">
        <f>Q225*H225</f>
        <v>0</v>
      </c>
      <c r="S225" s="189">
        <v>0</v>
      </c>
      <c r="T225" s="190">
        <f>S225*H225</f>
        <v>0</v>
      </c>
      <c r="AR225" s="139" t="s">
        <v>126</v>
      </c>
      <c r="AT225" s="139" t="s">
        <v>121</v>
      </c>
      <c r="AU225" s="139" t="s">
        <v>80</v>
      </c>
      <c r="AY225" s="17" t="s">
        <v>119</v>
      </c>
      <c r="BE225" s="140">
        <f>IF(N225="základní",J225,0)</f>
        <v>29425</v>
      </c>
      <c r="BF225" s="140">
        <f>IF(N225="snížená",J225,0)</f>
        <v>0</v>
      </c>
      <c r="BG225" s="140">
        <f>IF(N225="zákl. přenesená",J225,0)</f>
        <v>0</v>
      </c>
      <c r="BH225" s="140">
        <f>IF(N225="sníž. přenesená",J225,0)</f>
        <v>0</v>
      </c>
      <c r="BI225" s="140">
        <f>IF(N225="nulová",J225,0)</f>
        <v>0</v>
      </c>
      <c r="BJ225" s="17" t="s">
        <v>78</v>
      </c>
      <c r="BK225" s="140">
        <f>ROUND(I225*H225,2)</f>
        <v>29425</v>
      </c>
      <c r="BL225" s="17" t="s">
        <v>126</v>
      </c>
      <c r="BM225" s="139" t="s">
        <v>1073</v>
      </c>
    </row>
    <row r="226" spans="2:65" s="1" customFormat="1" ht="7" customHeight="1">
      <c r="B226" s="41"/>
      <c r="C226" s="42"/>
      <c r="D226" s="42"/>
      <c r="E226" s="42"/>
      <c r="F226" s="42"/>
      <c r="G226" s="42"/>
      <c r="H226" s="42"/>
      <c r="I226" s="42"/>
      <c r="J226" s="42"/>
      <c r="K226" s="42"/>
      <c r="L226" s="32"/>
    </row>
  </sheetData>
  <autoFilter ref="C88:K225" xr:uid="{00000000-0009-0000-0000-000003000000}"/>
  <mergeCells count="9">
    <mergeCell ref="E50:H50"/>
    <mergeCell ref="E79:H79"/>
    <mergeCell ref="E81:H81"/>
    <mergeCell ref="L2:V2"/>
    <mergeCell ref="E7:H7"/>
    <mergeCell ref="E9:H9"/>
    <mergeCell ref="E18:H18"/>
    <mergeCell ref="E27:H27"/>
    <mergeCell ref="E48:H48"/>
  </mergeCells>
  <hyperlinks>
    <hyperlink ref="F93" r:id="rId1" xr:uid="{00000000-0004-0000-0300-000000000000}"/>
    <hyperlink ref="F95" r:id="rId2" xr:uid="{00000000-0004-0000-0300-000001000000}"/>
    <hyperlink ref="F97" r:id="rId3" xr:uid="{00000000-0004-0000-0300-000002000000}"/>
    <hyperlink ref="F101" r:id="rId4" xr:uid="{00000000-0004-0000-0300-000003000000}"/>
    <hyperlink ref="F106" r:id="rId5" xr:uid="{00000000-0004-0000-0300-000004000000}"/>
    <hyperlink ref="F109" r:id="rId6" xr:uid="{00000000-0004-0000-0300-000005000000}"/>
    <hyperlink ref="F112" r:id="rId7" xr:uid="{00000000-0004-0000-0300-000006000000}"/>
    <hyperlink ref="F115" r:id="rId8" xr:uid="{00000000-0004-0000-0300-000007000000}"/>
    <hyperlink ref="F117" r:id="rId9" xr:uid="{00000000-0004-0000-0300-000008000000}"/>
    <hyperlink ref="F119" r:id="rId10" xr:uid="{00000000-0004-0000-0300-000009000000}"/>
    <hyperlink ref="F122" r:id="rId11" xr:uid="{00000000-0004-0000-0300-00000A000000}"/>
    <hyperlink ref="F124" r:id="rId12" xr:uid="{00000000-0004-0000-0300-00000B000000}"/>
    <hyperlink ref="F126" r:id="rId13" xr:uid="{00000000-0004-0000-0300-00000C000000}"/>
    <hyperlink ref="F130" r:id="rId14" xr:uid="{00000000-0004-0000-0300-00000D000000}"/>
    <hyperlink ref="F133" r:id="rId15" xr:uid="{00000000-0004-0000-0300-00000E000000}"/>
    <hyperlink ref="F136" r:id="rId16" xr:uid="{00000000-0004-0000-0300-00000F000000}"/>
    <hyperlink ref="F141" r:id="rId17" xr:uid="{00000000-0004-0000-0300-000010000000}"/>
    <hyperlink ref="F143" r:id="rId18" xr:uid="{00000000-0004-0000-0300-000011000000}"/>
    <hyperlink ref="F147" r:id="rId19" xr:uid="{00000000-0004-0000-0300-000012000000}"/>
    <hyperlink ref="F150" r:id="rId20" xr:uid="{00000000-0004-0000-0300-000013000000}"/>
    <hyperlink ref="F153" r:id="rId21" xr:uid="{00000000-0004-0000-0300-000014000000}"/>
    <hyperlink ref="F156" r:id="rId22" xr:uid="{00000000-0004-0000-0300-000015000000}"/>
    <hyperlink ref="F158" r:id="rId23" xr:uid="{00000000-0004-0000-0300-000016000000}"/>
    <hyperlink ref="F161" r:id="rId24" xr:uid="{00000000-0004-0000-0300-000017000000}"/>
    <hyperlink ref="F165" r:id="rId25" xr:uid="{00000000-0004-0000-0300-000018000000}"/>
    <hyperlink ref="F168" r:id="rId26" xr:uid="{00000000-0004-0000-0300-000019000000}"/>
    <hyperlink ref="F171" r:id="rId27" xr:uid="{00000000-0004-0000-0300-00001A000000}"/>
    <hyperlink ref="F174" r:id="rId28" xr:uid="{00000000-0004-0000-0300-00001B000000}"/>
    <hyperlink ref="F176" r:id="rId29" xr:uid="{00000000-0004-0000-0300-00001C000000}"/>
    <hyperlink ref="F180" r:id="rId30" xr:uid="{00000000-0004-0000-0300-00001D000000}"/>
    <hyperlink ref="F183" r:id="rId31" xr:uid="{00000000-0004-0000-0300-00001E000000}"/>
    <hyperlink ref="F186" r:id="rId32" xr:uid="{00000000-0004-0000-0300-00001F000000}"/>
    <hyperlink ref="F191" r:id="rId33" xr:uid="{00000000-0004-0000-0300-000020000000}"/>
    <hyperlink ref="F210" r:id="rId34" xr:uid="{00000000-0004-0000-0300-000021000000}"/>
    <hyperlink ref="F212" r:id="rId35" xr:uid="{00000000-0004-0000-0300-000022000000}"/>
    <hyperlink ref="F216" r:id="rId36" xr:uid="{00000000-0004-0000-0300-000023000000}"/>
    <hyperlink ref="F222" r:id="rId37" xr:uid="{00000000-0004-0000-0300-000024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3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89"/>
  <sheetViews>
    <sheetView showGridLines="0" workbookViewId="0">
      <selection activeCell="E108" sqref="E108"/>
    </sheetView>
  </sheetViews>
  <sheetFormatPr defaultRowHeight="10"/>
  <cols>
    <col min="1" max="1" width="8.33203125" customWidth="1"/>
    <col min="2" max="2" width="1.109375" customWidth="1"/>
    <col min="3" max="3" width="4.109375" customWidth="1"/>
    <col min="4" max="4" width="4.33203125" customWidth="1"/>
    <col min="5" max="5" width="17.109375" customWidth="1"/>
    <col min="6" max="6" width="50.77734375" customWidth="1"/>
    <col min="7" max="7" width="7.44140625" customWidth="1"/>
    <col min="8" max="8" width="14" customWidth="1"/>
    <col min="9" max="9" width="15.77734375" customWidth="1"/>
    <col min="10" max="11" width="22.33203125" customWidth="1"/>
    <col min="12" max="12" width="9.33203125" customWidth="1"/>
    <col min="13" max="13" width="10.77734375" hidden="1" customWidth="1"/>
    <col min="14" max="14" width="9.33203125" hidden="1"/>
    <col min="15" max="20" width="14.10937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7" customHeight="1">
      <c r="L2" s="193" t="s">
        <v>6</v>
      </c>
      <c r="M2" s="194"/>
      <c r="N2" s="194"/>
      <c r="O2" s="194"/>
      <c r="P2" s="194"/>
      <c r="Q2" s="194"/>
      <c r="R2" s="194"/>
      <c r="S2" s="194"/>
      <c r="T2" s="194"/>
      <c r="U2" s="194"/>
      <c r="V2" s="194"/>
      <c r="AT2" s="17" t="s">
        <v>89</v>
      </c>
    </row>
    <row r="3" spans="2:46" ht="7" hidden="1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80</v>
      </c>
    </row>
    <row r="4" spans="2:46" ht="25" hidden="1" customHeight="1">
      <c r="B4" s="20"/>
      <c r="D4" s="21" t="s">
        <v>93</v>
      </c>
      <c r="L4" s="20"/>
      <c r="M4" s="85" t="s">
        <v>11</v>
      </c>
      <c r="AT4" s="17" t="s">
        <v>4</v>
      </c>
    </row>
    <row r="5" spans="2:46" ht="7" hidden="1" customHeight="1">
      <c r="B5" s="20"/>
      <c r="L5" s="20"/>
    </row>
    <row r="6" spans="2:46" ht="12" hidden="1" customHeight="1">
      <c r="B6" s="20"/>
      <c r="D6" s="27" t="s">
        <v>16</v>
      </c>
      <c r="L6" s="20"/>
    </row>
    <row r="7" spans="2:46" ht="16.5" hidden="1" customHeight="1">
      <c r="B7" s="20"/>
      <c r="E7" s="232" t="str">
        <f>'Rekapitulace stavby'!K6</f>
        <v>Chodník Nová Ves - Malenovice</v>
      </c>
      <c r="F7" s="233"/>
      <c r="G7" s="233"/>
      <c r="H7" s="233"/>
      <c r="L7" s="20"/>
    </row>
    <row r="8" spans="2:46" s="1" customFormat="1" ht="12" hidden="1" customHeight="1">
      <c r="B8" s="32"/>
      <c r="D8" s="27" t="s">
        <v>94</v>
      </c>
      <c r="L8" s="32"/>
    </row>
    <row r="9" spans="2:46" s="1" customFormat="1" ht="16.5" hidden="1" customHeight="1">
      <c r="B9" s="32"/>
      <c r="E9" s="216" t="s">
        <v>1074</v>
      </c>
      <c r="F9" s="231"/>
      <c r="G9" s="231"/>
      <c r="H9" s="231"/>
      <c r="L9" s="32"/>
    </row>
    <row r="10" spans="2:46" s="1" customFormat="1" hidden="1">
      <c r="B10" s="32"/>
      <c r="L10" s="32"/>
    </row>
    <row r="11" spans="2:46" s="1" customFormat="1" ht="12" hidden="1" customHeight="1">
      <c r="B11" s="32"/>
      <c r="D11" s="27" t="s">
        <v>18</v>
      </c>
      <c r="F11" s="25" t="s">
        <v>3</v>
      </c>
      <c r="I11" s="27" t="s">
        <v>19</v>
      </c>
      <c r="J11" s="25" t="s">
        <v>3</v>
      </c>
      <c r="L11" s="32"/>
    </row>
    <row r="12" spans="2:46" s="1" customFormat="1" ht="12" hidden="1" customHeight="1">
      <c r="B12" s="32"/>
      <c r="D12" s="27" t="s">
        <v>20</v>
      </c>
      <c r="F12" s="25" t="s">
        <v>21</v>
      </c>
      <c r="I12" s="27" t="s">
        <v>22</v>
      </c>
      <c r="J12" s="49" t="str">
        <f>'Rekapitulace stavby'!AN8</f>
        <v>13. 1. 2025</v>
      </c>
      <c r="L12" s="32"/>
    </row>
    <row r="13" spans="2:46" s="1" customFormat="1" ht="10.75" hidden="1" customHeight="1">
      <c r="B13" s="32"/>
      <c r="L13" s="32"/>
    </row>
    <row r="14" spans="2:46" s="1" customFormat="1" ht="12" hidden="1" customHeight="1">
      <c r="B14" s="32"/>
      <c r="D14" s="27" t="s">
        <v>24</v>
      </c>
      <c r="I14" s="27" t="s">
        <v>25</v>
      </c>
      <c r="J14" s="25" t="s">
        <v>3</v>
      </c>
      <c r="L14" s="32"/>
    </row>
    <row r="15" spans="2:46" s="1" customFormat="1" ht="18" hidden="1" customHeight="1">
      <c r="B15" s="32"/>
      <c r="E15" s="25" t="s">
        <v>26</v>
      </c>
      <c r="I15" s="27" t="s">
        <v>27</v>
      </c>
      <c r="J15" s="25" t="s">
        <v>3</v>
      </c>
      <c r="L15" s="32"/>
    </row>
    <row r="16" spans="2:46" s="1" customFormat="1" ht="7" hidden="1" customHeight="1">
      <c r="B16" s="32"/>
      <c r="L16" s="32"/>
    </row>
    <row r="17" spans="2:12" s="1" customFormat="1" ht="12" hidden="1" customHeight="1">
      <c r="B17" s="32"/>
      <c r="D17" s="27" t="s">
        <v>28</v>
      </c>
      <c r="I17" s="27" t="s">
        <v>25</v>
      </c>
      <c r="J17" s="28" t="str">
        <f>'Rekapitulace stavby'!AN13</f>
        <v>14053349</v>
      </c>
      <c r="L17" s="32"/>
    </row>
    <row r="18" spans="2:12" s="1" customFormat="1" ht="18" hidden="1" customHeight="1">
      <c r="B18" s="32"/>
      <c r="E18" s="234" t="str">
        <f>'Rekapitulace stavby'!E14</f>
        <v>Verone synergy s.r.o.</v>
      </c>
      <c r="F18" s="205"/>
      <c r="G18" s="205"/>
      <c r="H18" s="205"/>
      <c r="I18" s="27" t="s">
        <v>27</v>
      </c>
      <c r="J18" s="28" t="str">
        <f>'Rekapitulace stavby'!AN14</f>
        <v>CZ14053349</v>
      </c>
      <c r="L18" s="32"/>
    </row>
    <row r="19" spans="2:12" s="1" customFormat="1" ht="7" hidden="1" customHeight="1">
      <c r="B19" s="32"/>
      <c r="L19" s="32"/>
    </row>
    <row r="20" spans="2:12" s="1" customFormat="1" ht="12" hidden="1" customHeight="1">
      <c r="B20" s="32"/>
      <c r="D20" s="27" t="s">
        <v>29</v>
      </c>
      <c r="I20" s="27" t="s">
        <v>25</v>
      </c>
      <c r="J20" s="25" t="s">
        <v>3</v>
      </c>
      <c r="L20" s="32"/>
    </row>
    <row r="21" spans="2:12" s="1" customFormat="1" ht="18" hidden="1" customHeight="1">
      <c r="B21" s="32"/>
      <c r="E21" s="25" t="s">
        <v>30</v>
      </c>
      <c r="I21" s="27" t="s">
        <v>27</v>
      </c>
      <c r="J21" s="25" t="s">
        <v>3</v>
      </c>
      <c r="L21" s="32"/>
    </row>
    <row r="22" spans="2:12" s="1" customFormat="1" ht="7" hidden="1" customHeight="1">
      <c r="B22" s="32"/>
      <c r="L22" s="32"/>
    </row>
    <row r="23" spans="2:12" s="1" customFormat="1" ht="12" hidden="1" customHeight="1">
      <c r="B23" s="32"/>
      <c r="D23" s="27" t="s">
        <v>32</v>
      </c>
      <c r="I23" s="27" t="s">
        <v>25</v>
      </c>
      <c r="J23" s="25" t="str">
        <f>IF('Rekapitulace stavby'!AN19="","",'Rekapitulace stavby'!AN19)</f>
        <v/>
      </c>
      <c r="L23" s="32"/>
    </row>
    <row r="24" spans="2:12" s="1" customFormat="1" ht="18" hidden="1" customHeight="1">
      <c r="B24" s="32"/>
      <c r="E24" s="25" t="str">
        <f>IF('Rekapitulace stavby'!E20="","",'Rekapitulace stavby'!E20)</f>
        <v xml:space="preserve"> </v>
      </c>
      <c r="I24" s="27" t="s">
        <v>27</v>
      </c>
      <c r="J24" s="25" t="str">
        <f>IF('Rekapitulace stavby'!AN20="","",'Rekapitulace stavby'!AN20)</f>
        <v/>
      </c>
      <c r="L24" s="32"/>
    </row>
    <row r="25" spans="2:12" s="1" customFormat="1" ht="7" hidden="1" customHeight="1">
      <c r="B25" s="32"/>
      <c r="L25" s="32"/>
    </row>
    <row r="26" spans="2:12" s="1" customFormat="1" ht="12" hidden="1" customHeight="1">
      <c r="B26" s="32"/>
      <c r="D26" s="27" t="s">
        <v>34</v>
      </c>
      <c r="L26" s="32"/>
    </row>
    <row r="27" spans="2:12" s="7" customFormat="1" ht="71.25" hidden="1" customHeight="1">
      <c r="B27" s="86"/>
      <c r="E27" s="209" t="s">
        <v>35</v>
      </c>
      <c r="F27" s="209"/>
      <c r="G27" s="209"/>
      <c r="H27" s="209"/>
      <c r="L27" s="86"/>
    </row>
    <row r="28" spans="2:12" s="1" customFormat="1" ht="7" hidden="1" customHeight="1">
      <c r="B28" s="32"/>
      <c r="L28" s="32"/>
    </row>
    <row r="29" spans="2:12" s="1" customFormat="1" ht="7" hidden="1" customHeight="1">
      <c r="B29" s="32"/>
      <c r="D29" s="50"/>
      <c r="E29" s="50"/>
      <c r="F29" s="50"/>
      <c r="G29" s="50"/>
      <c r="H29" s="50"/>
      <c r="I29" s="50"/>
      <c r="J29" s="50"/>
      <c r="K29" s="50"/>
      <c r="L29" s="32"/>
    </row>
    <row r="30" spans="2:12" s="1" customFormat="1" ht="25.4" hidden="1" customHeight="1">
      <c r="B30" s="32"/>
      <c r="D30" s="87" t="s">
        <v>36</v>
      </c>
      <c r="J30" s="63">
        <f>ROUND(J82, 2)</f>
        <v>110001</v>
      </c>
      <c r="L30" s="32"/>
    </row>
    <row r="31" spans="2:12" s="1" customFormat="1" ht="7" hidden="1" customHeight="1">
      <c r="B31" s="32"/>
      <c r="D31" s="50"/>
      <c r="E31" s="50"/>
      <c r="F31" s="50"/>
      <c r="G31" s="50"/>
      <c r="H31" s="50"/>
      <c r="I31" s="50"/>
      <c r="J31" s="50"/>
      <c r="K31" s="50"/>
      <c r="L31" s="32"/>
    </row>
    <row r="32" spans="2:12" s="1" customFormat="1" ht="14.5" hidden="1" customHeight="1">
      <c r="B32" s="32"/>
      <c r="F32" s="35" t="s">
        <v>38</v>
      </c>
      <c r="I32" s="35" t="s">
        <v>37</v>
      </c>
      <c r="J32" s="35" t="s">
        <v>39</v>
      </c>
      <c r="L32" s="32"/>
    </row>
    <row r="33" spans="2:12" s="1" customFormat="1" ht="14.5" hidden="1" customHeight="1">
      <c r="B33" s="32"/>
      <c r="D33" s="52" t="s">
        <v>40</v>
      </c>
      <c r="E33" s="27" t="s">
        <v>41</v>
      </c>
      <c r="F33" s="88">
        <f>ROUND((SUM(BE82:BE88)),  2)</f>
        <v>110001</v>
      </c>
      <c r="I33" s="89">
        <v>0.21</v>
      </c>
      <c r="J33" s="88">
        <f>ROUND(((SUM(BE82:BE88))*I33),  2)</f>
        <v>23100.21</v>
      </c>
      <c r="L33" s="32"/>
    </row>
    <row r="34" spans="2:12" s="1" customFormat="1" ht="14.5" hidden="1" customHeight="1">
      <c r="B34" s="32"/>
      <c r="E34" s="27" t="s">
        <v>42</v>
      </c>
      <c r="F34" s="88">
        <f>ROUND((SUM(BF82:BF88)),  2)</f>
        <v>0</v>
      </c>
      <c r="I34" s="89">
        <v>0.15</v>
      </c>
      <c r="J34" s="88">
        <f>ROUND(((SUM(BF82:BF88))*I34),  2)</f>
        <v>0</v>
      </c>
      <c r="L34" s="32"/>
    </row>
    <row r="35" spans="2:12" s="1" customFormat="1" ht="14.5" hidden="1" customHeight="1">
      <c r="B35" s="32"/>
      <c r="E35" s="27" t="s">
        <v>43</v>
      </c>
      <c r="F35" s="88">
        <f>ROUND((SUM(BG82:BG88)),  2)</f>
        <v>0</v>
      </c>
      <c r="I35" s="89">
        <v>0.21</v>
      </c>
      <c r="J35" s="88">
        <f>0</f>
        <v>0</v>
      </c>
      <c r="L35" s="32"/>
    </row>
    <row r="36" spans="2:12" s="1" customFormat="1" ht="14.5" hidden="1" customHeight="1">
      <c r="B36" s="32"/>
      <c r="E36" s="27" t="s">
        <v>44</v>
      </c>
      <c r="F36" s="88">
        <f>ROUND((SUM(BH82:BH88)),  2)</f>
        <v>0</v>
      </c>
      <c r="I36" s="89">
        <v>0.15</v>
      </c>
      <c r="J36" s="88">
        <f>0</f>
        <v>0</v>
      </c>
      <c r="L36" s="32"/>
    </row>
    <row r="37" spans="2:12" s="1" customFormat="1" ht="14.5" hidden="1" customHeight="1">
      <c r="B37" s="32"/>
      <c r="E37" s="27" t="s">
        <v>45</v>
      </c>
      <c r="F37" s="88">
        <f>ROUND((SUM(BI82:BI88)),  2)</f>
        <v>0</v>
      </c>
      <c r="I37" s="89">
        <v>0</v>
      </c>
      <c r="J37" s="88">
        <f>0</f>
        <v>0</v>
      </c>
      <c r="L37" s="32"/>
    </row>
    <row r="38" spans="2:12" s="1" customFormat="1" ht="7" hidden="1" customHeight="1">
      <c r="B38" s="32"/>
      <c r="L38" s="32"/>
    </row>
    <row r="39" spans="2:12" s="1" customFormat="1" ht="25.4" hidden="1" customHeight="1">
      <c r="B39" s="32"/>
      <c r="C39" s="90"/>
      <c r="D39" s="91" t="s">
        <v>46</v>
      </c>
      <c r="E39" s="54"/>
      <c r="F39" s="54"/>
      <c r="G39" s="92" t="s">
        <v>47</v>
      </c>
      <c r="H39" s="93" t="s">
        <v>48</v>
      </c>
      <c r="I39" s="54"/>
      <c r="J39" s="94">
        <f>SUM(J30:J37)</f>
        <v>133101.21</v>
      </c>
      <c r="K39" s="95"/>
      <c r="L39" s="32"/>
    </row>
    <row r="40" spans="2:12" s="1" customFormat="1" ht="14.5" hidden="1" customHeight="1">
      <c r="B40" s="41"/>
      <c r="C40" s="42"/>
      <c r="D40" s="42"/>
      <c r="E40" s="42"/>
      <c r="F40" s="42"/>
      <c r="G40" s="42"/>
      <c r="H40" s="42"/>
      <c r="I40" s="42"/>
      <c r="J40" s="42"/>
      <c r="K40" s="42"/>
      <c r="L40" s="32"/>
    </row>
    <row r="41" spans="2:12" hidden="1"/>
    <row r="42" spans="2:12" hidden="1"/>
    <row r="43" spans="2:12" hidden="1"/>
    <row r="44" spans="2:12" s="1" customFormat="1" ht="7" hidden="1" customHeight="1">
      <c r="B44" s="43"/>
      <c r="C44" s="44"/>
      <c r="D44" s="44"/>
      <c r="E44" s="44"/>
      <c r="F44" s="44"/>
      <c r="G44" s="44"/>
      <c r="H44" s="44"/>
      <c r="I44" s="44"/>
      <c r="J44" s="44"/>
      <c r="K44" s="44"/>
      <c r="L44" s="32"/>
    </row>
    <row r="45" spans="2:12" s="1" customFormat="1" ht="25" hidden="1" customHeight="1">
      <c r="B45" s="32"/>
      <c r="C45" s="21" t="s">
        <v>96</v>
      </c>
      <c r="L45" s="32"/>
    </row>
    <row r="46" spans="2:12" s="1" customFormat="1" ht="7" hidden="1" customHeight="1">
      <c r="B46" s="32"/>
      <c r="L46" s="32"/>
    </row>
    <row r="47" spans="2:12" s="1" customFormat="1" ht="12" hidden="1" customHeight="1">
      <c r="B47" s="32"/>
      <c r="C47" s="27" t="s">
        <v>16</v>
      </c>
      <c r="L47" s="32"/>
    </row>
    <row r="48" spans="2:12" s="1" customFormat="1" ht="16.5" hidden="1" customHeight="1">
      <c r="B48" s="32"/>
      <c r="E48" s="232" t="str">
        <f>E7</f>
        <v>Chodník Nová Ves - Malenovice</v>
      </c>
      <c r="F48" s="233"/>
      <c r="G48" s="233"/>
      <c r="H48" s="233"/>
      <c r="L48" s="32"/>
    </row>
    <row r="49" spans="2:47" s="1" customFormat="1" ht="12" hidden="1" customHeight="1">
      <c r="B49" s="32"/>
      <c r="C49" s="27" t="s">
        <v>94</v>
      </c>
      <c r="L49" s="32"/>
    </row>
    <row r="50" spans="2:47" s="1" customFormat="1" ht="16.5" hidden="1" customHeight="1">
      <c r="B50" s="32"/>
      <c r="E50" s="216" t="str">
        <f>E9</f>
        <v>VRNa - Vedlejší rozpočtové náklady - uznatelné náklady</v>
      </c>
      <c r="F50" s="231"/>
      <c r="G50" s="231"/>
      <c r="H50" s="231"/>
      <c r="L50" s="32"/>
    </row>
    <row r="51" spans="2:47" s="1" customFormat="1" ht="7" hidden="1" customHeight="1">
      <c r="B51" s="32"/>
      <c r="L51" s="32"/>
    </row>
    <row r="52" spans="2:47" s="1" customFormat="1" ht="12" hidden="1" customHeight="1">
      <c r="B52" s="32"/>
      <c r="C52" s="27" t="s">
        <v>20</v>
      </c>
      <c r="F52" s="25" t="str">
        <f>F12</f>
        <v>p.č. 1382/1, 1382/2  a 1382/3</v>
      </c>
      <c r="I52" s="27" t="s">
        <v>22</v>
      </c>
      <c r="J52" s="49" t="str">
        <f>IF(J12="","",J12)</f>
        <v>13. 1. 2025</v>
      </c>
      <c r="L52" s="32"/>
    </row>
    <row r="53" spans="2:47" s="1" customFormat="1" ht="7" hidden="1" customHeight="1">
      <c r="B53" s="32"/>
      <c r="L53" s="32"/>
    </row>
    <row r="54" spans="2:47" s="1" customFormat="1" ht="15.25" hidden="1" customHeight="1">
      <c r="B54" s="32"/>
      <c r="C54" s="27" t="s">
        <v>24</v>
      </c>
      <c r="F54" s="25" t="str">
        <f>E15</f>
        <v>Frýdlant nad Ostravicí, Náměstí 3, 739 11</v>
      </c>
      <c r="I54" s="27" t="s">
        <v>29</v>
      </c>
      <c r="J54" s="30" t="str">
        <f>E21</f>
        <v>VS Projekt s.r.o.</v>
      </c>
      <c r="L54" s="32"/>
    </row>
    <row r="55" spans="2:47" s="1" customFormat="1" ht="15.25" hidden="1" customHeight="1">
      <c r="B55" s="32"/>
      <c r="C55" s="27" t="s">
        <v>28</v>
      </c>
      <c r="F55" s="25" t="str">
        <f>IF(E18="","",E18)</f>
        <v>Verone synergy s.r.o.</v>
      </c>
      <c r="I55" s="27" t="s">
        <v>32</v>
      </c>
      <c r="J55" s="30" t="str">
        <f>E24</f>
        <v xml:space="preserve"> </v>
      </c>
      <c r="L55" s="32"/>
    </row>
    <row r="56" spans="2:47" s="1" customFormat="1" ht="10.4" hidden="1" customHeight="1">
      <c r="B56" s="32"/>
      <c r="L56" s="32"/>
    </row>
    <row r="57" spans="2:47" s="1" customFormat="1" ht="29.25" hidden="1" customHeight="1">
      <c r="B57" s="32"/>
      <c r="C57" s="96" t="s">
        <v>97</v>
      </c>
      <c r="D57" s="90"/>
      <c r="E57" s="90"/>
      <c r="F57" s="90"/>
      <c r="G57" s="90"/>
      <c r="H57" s="90"/>
      <c r="I57" s="90"/>
      <c r="J57" s="97" t="s">
        <v>98</v>
      </c>
      <c r="K57" s="90"/>
      <c r="L57" s="32"/>
    </row>
    <row r="58" spans="2:47" s="1" customFormat="1" ht="10.4" hidden="1" customHeight="1">
      <c r="B58" s="32"/>
      <c r="L58" s="32"/>
    </row>
    <row r="59" spans="2:47" s="1" customFormat="1" ht="22.75" hidden="1" customHeight="1">
      <c r="B59" s="32"/>
      <c r="C59" s="98" t="s">
        <v>68</v>
      </c>
      <c r="J59" s="63">
        <f>J82</f>
        <v>110001</v>
      </c>
      <c r="L59" s="32"/>
      <c r="AU59" s="17" t="s">
        <v>99</v>
      </c>
    </row>
    <row r="60" spans="2:47" s="8" customFormat="1" ht="25" hidden="1" customHeight="1">
      <c r="B60" s="99"/>
      <c r="D60" s="100" t="s">
        <v>1075</v>
      </c>
      <c r="E60" s="101"/>
      <c r="F60" s="101"/>
      <c r="G60" s="101"/>
      <c r="H60" s="101"/>
      <c r="I60" s="101"/>
      <c r="J60" s="102">
        <f>J83</f>
        <v>110001</v>
      </c>
      <c r="L60" s="99"/>
    </row>
    <row r="61" spans="2:47" s="9" customFormat="1" ht="20.149999999999999" hidden="1" customHeight="1">
      <c r="B61" s="103"/>
      <c r="D61" s="104" t="s">
        <v>1076</v>
      </c>
      <c r="E61" s="105"/>
      <c r="F61" s="105"/>
      <c r="G61" s="105"/>
      <c r="H61" s="105"/>
      <c r="I61" s="105"/>
      <c r="J61" s="106">
        <f>J84</f>
        <v>90000</v>
      </c>
      <c r="L61" s="103"/>
    </row>
    <row r="62" spans="2:47" s="9" customFormat="1" ht="20.149999999999999" hidden="1" customHeight="1">
      <c r="B62" s="103"/>
      <c r="D62" s="104" t="s">
        <v>1077</v>
      </c>
      <c r="E62" s="105"/>
      <c r="F62" s="105"/>
      <c r="G62" s="105"/>
      <c r="H62" s="105"/>
      <c r="I62" s="105"/>
      <c r="J62" s="106">
        <f>J86</f>
        <v>20001</v>
      </c>
      <c r="L62" s="103"/>
    </row>
    <row r="63" spans="2:47" s="1" customFormat="1" ht="21.75" hidden="1" customHeight="1">
      <c r="B63" s="32"/>
      <c r="L63" s="32"/>
    </row>
    <row r="64" spans="2:47" s="1" customFormat="1" ht="7" hidden="1" customHeight="1">
      <c r="B64" s="41"/>
      <c r="C64" s="42"/>
      <c r="D64" s="42"/>
      <c r="E64" s="42"/>
      <c r="F64" s="42"/>
      <c r="G64" s="42"/>
      <c r="H64" s="42"/>
      <c r="I64" s="42"/>
      <c r="J64" s="42"/>
      <c r="K64" s="42"/>
      <c r="L64" s="32"/>
    </row>
    <row r="65" spans="2:12" hidden="1"/>
    <row r="66" spans="2:12" hidden="1"/>
    <row r="67" spans="2:12" hidden="1"/>
    <row r="68" spans="2:12" s="1" customFormat="1" ht="7" customHeight="1">
      <c r="B68" s="43"/>
      <c r="C68" s="44"/>
      <c r="D68" s="44"/>
      <c r="E68" s="44"/>
      <c r="F68" s="44"/>
      <c r="G68" s="44"/>
      <c r="H68" s="44"/>
      <c r="I68" s="44"/>
      <c r="J68" s="44"/>
      <c r="K68" s="44"/>
      <c r="L68" s="32"/>
    </row>
    <row r="69" spans="2:12" s="1" customFormat="1" ht="25" customHeight="1">
      <c r="B69" s="32"/>
      <c r="C69" s="21" t="s">
        <v>104</v>
      </c>
      <c r="L69" s="32"/>
    </row>
    <row r="70" spans="2:12" s="1" customFormat="1" ht="7" customHeight="1">
      <c r="B70" s="32"/>
      <c r="L70" s="32"/>
    </row>
    <row r="71" spans="2:12" s="1" customFormat="1" ht="12" customHeight="1">
      <c r="B71" s="32"/>
      <c r="C71" s="27" t="s">
        <v>16</v>
      </c>
      <c r="L71" s="32"/>
    </row>
    <row r="72" spans="2:12" s="1" customFormat="1" ht="16.5" customHeight="1">
      <c r="B72" s="32"/>
      <c r="E72" s="232" t="str">
        <f>E7</f>
        <v>Chodník Nová Ves - Malenovice</v>
      </c>
      <c r="F72" s="233"/>
      <c r="G72" s="233"/>
      <c r="H72" s="233"/>
      <c r="L72" s="32"/>
    </row>
    <row r="73" spans="2:12" s="1" customFormat="1" ht="12" customHeight="1">
      <c r="B73" s="32"/>
      <c r="C73" s="27" t="s">
        <v>94</v>
      </c>
      <c r="L73" s="32"/>
    </row>
    <row r="74" spans="2:12" s="1" customFormat="1" ht="16.5" customHeight="1">
      <c r="B74" s="32"/>
      <c r="E74" s="216" t="str">
        <f>E9</f>
        <v>VRNa - Vedlejší rozpočtové náklady - uznatelné náklady</v>
      </c>
      <c r="F74" s="231"/>
      <c r="G74" s="231"/>
      <c r="H74" s="231"/>
      <c r="L74" s="32"/>
    </row>
    <row r="75" spans="2:12" s="1" customFormat="1" ht="7" customHeight="1">
      <c r="B75" s="32"/>
      <c r="L75" s="32"/>
    </row>
    <row r="76" spans="2:12" s="1" customFormat="1" ht="12" customHeight="1">
      <c r="B76" s="32"/>
      <c r="C76" s="27" t="s">
        <v>20</v>
      </c>
      <c r="F76" s="25" t="str">
        <f>F12</f>
        <v>p.č. 1382/1, 1382/2  a 1382/3</v>
      </c>
      <c r="I76" s="27" t="s">
        <v>22</v>
      </c>
      <c r="J76" s="49" t="str">
        <f>IF(J12="","",J12)</f>
        <v>13. 1. 2025</v>
      </c>
      <c r="L76" s="32"/>
    </row>
    <row r="77" spans="2:12" s="1" customFormat="1" ht="7" customHeight="1">
      <c r="B77" s="32"/>
      <c r="L77" s="32"/>
    </row>
    <row r="78" spans="2:12" s="1" customFormat="1" ht="15.25" customHeight="1">
      <c r="B78" s="32"/>
      <c r="C78" s="27" t="s">
        <v>24</v>
      </c>
      <c r="F78" s="25" t="str">
        <f>E15</f>
        <v>Frýdlant nad Ostravicí, Náměstí 3, 739 11</v>
      </c>
      <c r="I78" s="27" t="s">
        <v>29</v>
      </c>
      <c r="J78" s="30" t="str">
        <f>E21</f>
        <v>VS Projekt s.r.o.</v>
      </c>
      <c r="L78" s="32"/>
    </row>
    <row r="79" spans="2:12" s="1" customFormat="1" ht="15.25" customHeight="1">
      <c r="B79" s="32"/>
      <c r="C79" s="27" t="s">
        <v>28</v>
      </c>
      <c r="F79" s="25" t="str">
        <f>IF(E18="","",E18)</f>
        <v>Verone synergy s.r.o.</v>
      </c>
      <c r="I79" s="27" t="s">
        <v>32</v>
      </c>
      <c r="J79" s="30" t="str">
        <f>E24</f>
        <v xml:space="preserve"> </v>
      </c>
      <c r="L79" s="32"/>
    </row>
    <row r="80" spans="2:12" s="1" customFormat="1" ht="10.4" customHeight="1">
      <c r="B80" s="32"/>
      <c r="L80" s="32"/>
    </row>
    <row r="81" spans="2:65" s="10" customFormat="1" ht="29.25" customHeight="1">
      <c r="B81" s="107"/>
      <c r="C81" s="108" t="s">
        <v>105</v>
      </c>
      <c r="D81" s="109" t="s">
        <v>55</v>
      </c>
      <c r="E81" s="109" t="s">
        <v>51</v>
      </c>
      <c r="F81" s="109" t="s">
        <v>52</v>
      </c>
      <c r="G81" s="109" t="s">
        <v>106</v>
      </c>
      <c r="H81" s="109" t="s">
        <v>107</v>
      </c>
      <c r="I81" s="109" t="s">
        <v>108</v>
      </c>
      <c r="J81" s="109" t="s">
        <v>98</v>
      </c>
      <c r="K81" s="110" t="s">
        <v>109</v>
      </c>
      <c r="L81" s="107"/>
      <c r="M81" s="56" t="s">
        <v>3</v>
      </c>
      <c r="N81" s="57" t="s">
        <v>40</v>
      </c>
      <c r="O81" s="57" t="s">
        <v>110</v>
      </c>
      <c r="P81" s="57" t="s">
        <v>111</v>
      </c>
      <c r="Q81" s="57" t="s">
        <v>112</v>
      </c>
      <c r="R81" s="57" t="s">
        <v>113</v>
      </c>
      <c r="S81" s="57" t="s">
        <v>114</v>
      </c>
      <c r="T81" s="58" t="s">
        <v>115</v>
      </c>
    </row>
    <row r="82" spans="2:65" s="1" customFormat="1" ht="22.75" customHeight="1">
      <c r="B82" s="32"/>
      <c r="C82" s="61" t="s">
        <v>116</v>
      </c>
      <c r="J82" s="111">
        <f>BK82</f>
        <v>110001</v>
      </c>
      <c r="L82" s="32"/>
      <c r="M82" s="59"/>
      <c r="N82" s="50"/>
      <c r="O82" s="50"/>
      <c r="P82" s="112">
        <f>P83</f>
        <v>0</v>
      </c>
      <c r="Q82" s="50"/>
      <c r="R82" s="112">
        <f>R83</f>
        <v>0</v>
      </c>
      <c r="S82" s="50"/>
      <c r="T82" s="113">
        <f>T83</f>
        <v>0</v>
      </c>
      <c r="AT82" s="17" t="s">
        <v>69</v>
      </c>
      <c r="AU82" s="17" t="s">
        <v>99</v>
      </c>
      <c r="BK82" s="114">
        <f>BK83</f>
        <v>110001</v>
      </c>
    </row>
    <row r="83" spans="2:65" s="11" customFormat="1" ht="26.15" customHeight="1">
      <c r="B83" s="115"/>
      <c r="D83" s="116" t="s">
        <v>69</v>
      </c>
      <c r="E83" s="117" t="s">
        <v>1066</v>
      </c>
      <c r="F83" s="117" t="s">
        <v>1078</v>
      </c>
      <c r="I83" s="118"/>
      <c r="J83" s="119">
        <f>BK83</f>
        <v>110001</v>
      </c>
      <c r="L83" s="115"/>
      <c r="M83" s="120"/>
      <c r="P83" s="121">
        <f>P84+P86</f>
        <v>0</v>
      </c>
      <c r="R83" s="121">
        <f>R84+R86</f>
        <v>0</v>
      </c>
      <c r="T83" s="122">
        <f>T84+T86</f>
        <v>0</v>
      </c>
      <c r="AR83" s="116" t="s">
        <v>149</v>
      </c>
      <c r="AT83" s="123" t="s">
        <v>69</v>
      </c>
      <c r="AU83" s="123" t="s">
        <v>70</v>
      </c>
      <c r="AY83" s="116" t="s">
        <v>119</v>
      </c>
      <c r="BK83" s="124">
        <f>BK84+BK86</f>
        <v>110001</v>
      </c>
    </row>
    <row r="84" spans="2:65" s="11" customFormat="1" ht="22.75" customHeight="1">
      <c r="B84" s="115"/>
      <c r="D84" s="116" t="s">
        <v>69</v>
      </c>
      <c r="E84" s="125" t="s">
        <v>1079</v>
      </c>
      <c r="F84" s="125" t="s">
        <v>1080</v>
      </c>
      <c r="I84" s="118"/>
      <c r="J84" s="126">
        <f>BK84</f>
        <v>90000</v>
      </c>
      <c r="L84" s="115"/>
      <c r="M84" s="120"/>
      <c r="P84" s="121">
        <f>P85</f>
        <v>0</v>
      </c>
      <c r="R84" s="121">
        <f>R85</f>
        <v>0</v>
      </c>
      <c r="T84" s="122">
        <f>T85</f>
        <v>0</v>
      </c>
      <c r="AR84" s="116" t="s">
        <v>149</v>
      </c>
      <c r="AT84" s="123" t="s">
        <v>69</v>
      </c>
      <c r="AU84" s="123" t="s">
        <v>78</v>
      </c>
      <c r="AY84" s="116" t="s">
        <v>119</v>
      </c>
      <c r="BK84" s="124">
        <f>BK85</f>
        <v>90000</v>
      </c>
    </row>
    <row r="85" spans="2:65" s="1" customFormat="1" ht="16.5" customHeight="1">
      <c r="B85" s="127"/>
      <c r="C85" s="128" t="s">
        <v>78</v>
      </c>
      <c r="D85" s="128" t="s">
        <v>121</v>
      </c>
      <c r="E85" s="129" t="s">
        <v>1081</v>
      </c>
      <c r="F85" s="130" t="s">
        <v>1080</v>
      </c>
      <c r="G85" s="131" t="s">
        <v>1082</v>
      </c>
      <c r="H85" s="132">
        <v>1</v>
      </c>
      <c r="I85" s="133">
        <v>90000</v>
      </c>
      <c r="J85" s="134">
        <f>ROUND(I85*H85,2)</f>
        <v>90000</v>
      </c>
      <c r="K85" s="130" t="s">
        <v>136</v>
      </c>
      <c r="L85" s="32"/>
      <c r="M85" s="135" t="s">
        <v>3</v>
      </c>
      <c r="N85" s="136" t="s">
        <v>41</v>
      </c>
      <c r="P85" s="137">
        <f>O85*H85</f>
        <v>0</v>
      </c>
      <c r="Q85" s="137">
        <v>0</v>
      </c>
      <c r="R85" s="137">
        <f>Q85*H85</f>
        <v>0</v>
      </c>
      <c r="S85" s="137">
        <v>0</v>
      </c>
      <c r="T85" s="138">
        <f>S85*H85</f>
        <v>0</v>
      </c>
      <c r="AR85" s="139" t="s">
        <v>1083</v>
      </c>
      <c r="AT85" s="139" t="s">
        <v>121</v>
      </c>
      <c r="AU85" s="139" t="s">
        <v>80</v>
      </c>
      <c r="AY85" s="17" t="s">
        <v>119</v>
      </c>
      <c r="BE85" s="140">
        <f>IF(N85="základní",J85,0)</f>
        <v>90000</v>
      </c>
      <c r="BF85" s="140">
        <f>IF(N85="snížená",J85,0)</f>
        <v>0</v>
      </c>
      <c r="BG85" s="140">
        <f>IF(N85="zákl. přenesená",J85,0)</f>
        <v>0</v>
      </c>
      <c r="BH85" s="140">
        <f>IF(N85="sníž. přenesená",J85,0)</f>
        <v>0</v>
      </c>
      <c r="BI85" s="140">
        <f>IF(N85="nulová",J85,0)</f>
        <v>0</v>
      </c>
      <c r="BJ85" s="17" t="s">
        <v>78</v>
      </c>
      <c r="BK85" s="140">
        <f>ROUND(I85*H85,2)</f>
        <v>90000</v>
      </c>
      <c r="BL85" s="17" t="s">
        <v>1083</v>
      </c>
      <c r="BM85" s="139" t="s">
        <v>1084</v>
      </c>
    </row>
    <row r="86" spans="2:65" s="11" customFormat="1" ht="22.75" customHeight="1">
      <c r="B86" s="115"/>
      <c r="D86" s="116" t="s">
        <v>69</v>
      </c>
      <c r="E86" s="125" t="s">
        <v>1085</v>
      </c>
      <c r="F86" s="125" t="s">
        <v>1086</v>
      </c>
      <c r="I86" s="118"/>
      <c r="J86" s="126">
        <f>BK86</f>
        <v>20001</v>
      </c>
      <c r="L86" s="115"/>
      <c r="M86" s="120"/>
      <c r="P86" s="121">
        <f>SUM(P87:P88)</f>
        <v>0</v>
      </c>
      <c r="R86" s="121">
        <f>SUM(R87:R88)</f>
        <v>0</v>
      </c>
      <c r="T86" s="122">
        <f>SUM(T87:T88)</f>
        <v>0</v>
      </c>
      <c r="AR86" s="116" t="s">
        <v>149</v>
      </c>
      <c r="AT86" s="123" t="s">
        <v>69</v>
      </c>
      <c r="AU86" s="123" t="s">
        <v>78</v>
      </c>
      <c r="AY86" s="116" t="s">
        <v>119</v>
      </c>
      <c r="BK86" s="124">
        <f>SUM(BK87:BK88)</f>
        <v>20001</v>
      </c>
    </row>
    <row r="87" spans="2:65" s="1" customFormat="1" ht="16.5" customHeight="1">
      <c r="B87" s="127"/>
      <c r="C87" s="128" t="s">
        <v>80</v>
      </c>
      <c r="D87" s="128" t="s">
        <v>121</v>
      </c>
      <c r="E87" s="129" t="s">
        <v>1087</v>
      </c>
      <c r="F87" s="130" t="s">
        <v>1088</v>
      </c>
      <c r="G87" s="131" t="s">
        <v>1082</v>
      </c>
      <c r="H87" s="132">
        <v>1</v>
      </c>
      <c r="I87" s="133">
        <v>1</v>
      </c>
      <c r="J87" s="134">
        <f>ROUND(I87*H87,2)</f>
        <v>1</v>
      </c>
      <c r="K87" s="130" t="s">
        <v>136</v>
      </c>
      <c r="L87" s="32"/>
      <c r="M87" s="135" t="s">
        <v>3</v>
      </c>
      <c r="N87" s="136" t="s">
        <v>41</v>
      </c>
      <c r="P87" s="137">
        <f>O87*H87</f>
        <v>0</v>
      </c>
      <c r="Q87" s="137">
        <v>0</v>
      </c>
      <c r="R87" s="137">
        <f>Q87*H87</f>
        <v>0</v>
      </c>
      <c r="S87" s="137">
        <v>0</v>
      </c>
      <c r="T87" s="138">
        <f>S87*H87</f>
        <v>0</v>
      </c>
      <c r="AR87" s="139" t="s">
        <v>1083</v>
      </c>
      <c r="AT87" s="139" t="s">
        <v>121</v>
      </c>
      <c r="AU87" s="139" t="s">
        <v>80</v>
      </c>
      <c r="AY87" s="17" t="s">
        <v>119</v>
      </c>
      <c r="BE87" s="140">
        <f>IF(N87="základní",J87,0)</f>
        <v>1</v>
      </c>
      <c r="BF87" s="140">
        <f>IF(N87="snížená",J87,0)</f>
        <v>0</v>
      </c>
      <c r="BG87" s="140">
        <f>IF(N87="zákl. přenesená",J87,0)</f>
        <v>0</v>
      </c>
      <c r="BH87" s="140">
        <f>IF(N87="sníž. přenesená",J87,0)</f>
        <v>0</v>
      </c>
      <c r="BI87" s="140">
        <f>IF(N87="nulová",J87,0)</f>
        <v>0</v>
      </c>
      <c r="BJ87" s="17" t="s">
        <v>78</v>
      </c>
      <c r="BK87" s="140">
        <f>ROUND(I87*H87,2)</f>
        <v>1</v>
      </c>
      <c r="BL87" s="17" t="s">
        <v>1083</v>
      </c>
      <c r="BM87" s="139" t="s">
        <v>1089</v>
      </c>
    </row>
    <row r="88" spans="2:65" s="1" customFormat="1" ht="16.5" customHeight="1">
      <c r="B88" s="127"/>
      <c r="C88" s="128" t="s">
        <v>138</v>
      </c>
      <c r="D88" s="128" t="s">
        <v>121</v>
      </c>
      <c r="E88" s="129" t="s">
        <v>1090</v>
      </c>
      <c r="F88" s="130" t="s">
        <v>1091</v>
      </c>
      <c r="G88" s="131" t="s">
        <v>775</v>
      </c>
      <c r="H88" s="132">
        <v>4</v>
      </c>
      <c r="I88" s="133">
        <v>5000</v>
      </c>
      <c r="J88" s="134">
        <f>ROUND(I88*H88,2)</f>
        <v>20000</v>
      </c>
      <c r="K88" s="130" t="s">
        <v>136</v>
      </c>
      <c r="L88" s="32"/>
      <c r="M88" s="191" t="s">
        <v>3</v>
      </c>
      <c r="N88" s="192" t="s">
        <v>41</v>
      </c>
      <c r="O88" s="188"/>
      <c r="P88" s="189">
        <f>O88*H88</f>
        <v>0</v>
      </c>
      <c r="Q88" s="189">
        <v>0</v>
      </c>
      <c r="R88" s="189">
        <f>Q88*H88</f>
        <v>0</v>
      </c>
      <c r="S88" s="189">
        <v>0</v>
      </c>
      <c r="T88" s="190">
        <f>S88*H88</f>
        <v>0</v>
      </c>
      <c r="AR88" s="139" t="s">
        <v>1083</v>
      </c>
      <c r="AT88" s="139" t="s">
        <v>121</v>
      </c>
      <c r="AU88" s="139" t="s">
        <v>80</v>
      </c>
      <c r="AY88" s="17" t="s">
        <v>119</v>
      </c>
      <c r="BE88" s="140">
        <f>IF(N88="základní",J88,0)</f>
        <v>20000</v>
      </c>
      <c r="BF88" s="140">
        <f>IF(N88="snížená",J88,0)</f>
        <v>0</v>
      </c>
      <c r="BG88" s="140">
        <f>IF(N88="zákl. přenesená",J88,0)</f>
        <v>0</v>
      </c>
      <c r="BH88" s="140">
        <f>IF(N88="sníž. přenesená",J88,0)</f>
        <v>0</v>
      </c>
      <c r="BI88" s="140">
        <f>IF(N88="nulová",J88,0)</f>
        <v>0</v>
      </c>
      <c r="BJ88" s="17" t="s">
        <v>78</v>
      </c>
      <c r="BK88" s="140">
        <f>ROUND(I88*H88,2)</f>
        <v>20000</v>
      </c>
      <c r="BL88" s="17" t="s">
        <v>1083</v>
      </c>
      <c r="BM88" s="139" t="s">
        <v>1092</v>
      </c>
    </row>
    <row r="89" spans="2:65" s="1" customFormat="1" ht="7" customHeight="1">
      <c r="B89" s="41"/>
      <c r="C89" s="42"/>
      <c r="D89" s="42"/>
      <c r="E89" s="42"/>
      <c r="F89" s="42"/>
      <c r="G89" s="42"/>
      <c r="H89" s="42"/>
      <c r="I89" s="42"/>
      <c r="J89" s="42"/>
      <c r="K89" s="42"/>
      <c r="L89" s="32"/>
    </row>
  </sheetData>
  <autoFilter ref="C81:K88" xr:uid="{00000000-0009-0000-0000-000004000000}"/>
  <mergeCells count="9">
    <mergeCell ref="E50:H50"/>
    <mergeCell ref="E72:H72"/>
    <mergeCell ref="E74:H74"/>
    <mergeCell ref="L2:V2"/>
    <mergeCell ref="E7:H7"/>
    <mergeCell ref="E9:H9"/>
    <mergeCell ref="E18:H18"/>
    <mergeCell ref="E27:H27"/>
    <mergeCell ref="E48:H48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BM97"/>
  <sheetViews>
    <sheetView showGridLines="0" workbookViewId="0">
      <selection activeCell="I97" sqref="I97"/>
    </sheetView>
  </sheetViews>
  <sheetFormatPr defaultRowHeight="10"/>
  <cols>
    <col min="1" max="1" width="8.33203125" customWidth="1"/>
    <col min="2" max="2" width="1.109375" customWidth="1"/>
    <col min="3" max="3" width="4.109375" customWidth="1"/>
    <col min="4" max="4" width="4.33203125" customWidth="1"/>
    <col min="5" max="5" width="17.109375" customWidth="1"/>
    <col min="6" max="6" width="50.77734375" customWidth="1"/>
    <col min="7" max="7" width="7.44140625" customWidth="1"/>
    <col min="8" max="8" width="14" customWidth="1"/>
    <col min="9" max="9" width="15.77734375" customWidth="1"/>
    <col min="10" max="11" width="22.33203125" customWidth="1"/>
    <col min="12" max="12" width="9.33203125" customWidth="1"/>
    <col min="13" max="13" width="10.77734375" hidden="1" customWidth="1"/>
    <col min="14" max="14" width="9.33203125" hidden="1"/>
    <col min="15" max="20" width="14.10937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7" customHeight="1">
      <c r="L2" s="193" t="s">
        <v>6</v>
      </c>
      <c r="M2" s="194"/>
      <c r="N2" s="194"/>
      <c r="O2" s="194"/>
      <c r="P2" s="194"/>
      <c r="Q2" s="194"/>
      <c r="R2" s="194"/>
      <c r="S2" s="194"/>
      <c r="T2" s="194"/>
      <c r="U2" s="194"/>
      <c r="V2" s="194"/>
      <c r="AT2" s="17" t="s">
        <v>92</v>
      </c>
    </row>
    <row r="3" spans="2:46" ht="7" hidden="1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80</v>
      </c>
    </row>
    <row r="4" spans="2:46" ht="25" hidden="1" customHeight="1">
      <c r="B4" s="20"/>
      <c r="D4" s="21" t="s">
        <v>93</v>
      </c>
      <c r="L4" s="20"/>
      <c r="M4" s="85" t="s">
        <v>11</v>
      </c>
      <c r="AT4" s="17" t="s">
        <v>4</v>
      </c>
    </row>
    <row r="5" spans="2:46" ht="7" hidden="1" customHeight="1">
      <c r="B5" s="20"/>
      <c r="L5" s="20"/>
    </row>
    <row r="6" spans="2:46" ht="12" hidden="1" customHeight="1">
      <c r="B6" s="20"/>
      <c r="D6" s="27" t="s">
        <v>16</v>
      </c>
      <c r="L6" s="20"/>
    </row>
    <row r="7" spans="2:46" ht="16.5" hidden="1" customHeight="1">
      <c r="B7" s="20"/>
      <c r="E7" s="232" t="str">
        <f>'Rekapitulace stavby'!K6</f>
        <v>Chodník Nová Ves - Malenovice</v>
      </c>
      <c r="F7" s="233"/>
      <c r="G7" s="233"/>
      <c r="H7" s="233"/>
      <c r="L7" s="20"/>
    </row>
    <row r="8" spans="2:46" s="1" customFormat="1" ht="12" hidden="1" customHeight="1">
      <c r="B8" s="32"/>
      <c r="D8" s="27" t="s">
        <v>94</v>
      </c>
      <c r="L8" s="32"/>
    </row>
    <row r="9" spans="2:46" s="1" customFormat="1" ht="16.5" hidden="1" customHeight="1">
      <c r="B9" s="32"/>
      <c r="E9" s="216" t="s">
        <v>1093</v>
      </c>
      <c r="F9" s="231"/>
      <c r="G9" s="231"/>
      <c r="H9" s="231"/>
      <c r="L9" s="32"/>
    </row>
    <row r="10" spans="2:46" s="1" customFormat="1" hidden="1">
      <c r="B10" s="32"/>
      <c r="L10" s="32"/>
    </row>
    <row r="11" spans="2:46" s="1" customFormat="1" ht="12" hidden="1" customHeight="1">
      <c r="B11" s="32"/>
      <c r="D11" s="27" t="s">
        <v>18</v>
      </c>
      <c r="F11" s="25" t="s">
        <v>3</v>
      </c>
      <c r="I11" s="27" t="s">
        <v>19</v>
      </c>
      <c r="J11" s="25" t="s">
        <v>3</v>
      </c>
      <c r="L11" s="32"/>
    </row>
    <row r="12" spans="2:46" s="1" customFormat="1" ht="12" hidden="1" customHeight="1">
      <c r="B12" s="32"/>
      <c r="D12" s="27" t="s">
        <v>20</v>
      </c>
      <c r="F12" s="25" t="s">
        <v>21</v>
      </c>
      <c r="I12" s="27" t="s">
        <v>22</v>
      </c>
      <c r="J12" s="49" t="str">
        <f>'Rekapitulace stavby'!AN8</f>
        <v>13. 1. 2025</v>
      </c>
      <c r="L12" s="32"/>
    </row>
    <row r="13" spans="2:46" s="1" customFormat="1" ht="10.75" hidden="1" customHeight="1">
      <c r="B13" s="32"/>
      <c r="L13" s="32"/>
    </row>
    <row r="14" spans="2:46" s="1" customFormat="1" ht="12" hidden="1" customHeight="1">
      <c r="B14" s="32"/>
      <c r="D14" s="27" t="s">
        <v>24</v>
      </c>
      <c r="I14" s="27" t="s">
        <v>25</v>
      </c>
      <c r="J14" s="25" t="s">
        <v>3</v>
      </c>
      <c r="L14" s="32"/>
    </row>
    <row r="15" spans="2:46" s="1" customFormat="1" ht="18" hidden="1" customHeight="1">
      <c r="B15" s="32"/>
      <c r="E15" s="25" t="s">
        <v>26</v>
      </c>
      <c r="I15" s="27" t="s">
        <v>27</v>
      </c>
      <c r="J15" s="25" t="s">
        <v>3</v>
      </c>
      <c r="L15" s="32"/>
    </row>
    <row r="16" spans="2:46" s="1" customFormat="1" ht="7" hidden="1" customHeight="1">
      <c r="B16" s="32"/>
      <c r="L16" s="32"/>
    </row>
    <row r="17" spans="2:12" s="1" customFormat="1" ht="12" hidden="1" customHeight="1">
      <c r="B17" s="32"/>
      <c r="D17" s="27" t="s">
        <v>28</v>
      </c>
      <c r="I17" s="27" t="s">
        <v>25</v>
      </c>
      <c r="J17" s="28" t="str">
        <f>'Rekapitulace stavby'!AN13</f>
        <v>14053349</v>
      </c>
      <c r="L17" s="32"/>
    </row>
    <row r="18" spans="2:12" s="1" customFormat="1" ht="18" hidden="1" customHeight="1">
      <c r="B18" s="32"/>
      <c r="E18" s="234" t="str">
        <f>'Rekapitulace stavby'!E14</f>
        <v>Verone synergy s.r.o.</v>
      </c>
      <c r="F18" s="205"/>
      <c r="G18" s="205"/>
      <c r="H18" s="205"/>
      <c r="I18" s="27" t="s">
        <v>27</v>
      </c>
      <c r="J18" s="28" t="str">
        <f>'Rekapitulace stavby'!AN14</f>
        <v>CZ14053349</v>
      </c>
      <c r="L18" s="32"/>
    </row>
    <row r="19" spans="2:12" s="1" customFormat="1" ht="7" hidden="1" customHeight="1">
      <c r="B19" s="32"/>
      <c r="L19" s="32"/>
    </row>
    <row r="20" spans="2:12" s="1" customFormat="1" ht="12" hidden="1" customHeight="1">
      <c r="B20" s="32"/>
      <c r="D20" s="27" t="s">
        <v>29</v>
      </c>
      <c r="I20" s="27" t="s">
        <v>25</v>
      </c>
      <c r="J20" s="25" t="s">
        <v>3</v>
      </c>
      <c r="L20" s="32"/>
    </row>
    <row r="21" spans="2:12" s="1" customFormat="1" ht="18" hidden="1" customHeight="1">
      <c r="B21" s="32"/>
      <c r="E21" s="25" t="s">
        <v>30</v>
      </c>
      <c r="I21" s="27" t="s">
        <v>27</v>
      </c>
      <c r="J21" s="25" t="s">
        <v>3</v>
      </c>
      <c r="L21" s="32"/>
    </row>
    <row r="22" spans="2:12" s="1" customFormat="1" ht="7" hidden="1" customHeight="1">
      <c r="B22" s="32"/>
      <c r="L22" s="32"/>
    </row>
    <row r="23" spans="2:12" s="1" customFormat="1" ht="12" hidden="1" customHeight="1">
      <c r="B23" s="32"/>
      <c r="D23" s="27" t="s">
        <v>32</v>
      </c>
      <c r="I23" s="27" t="s">
        <v>25</v>
      </c>
      <c r="J23" s="25" t="str">
        <f>IF('Rekapitulace stavby'!AN19="","",'Rekapitulace stavby'!AN19)</f>
        <v/>
      </c>
      <c r="L23" s="32"/>
    </row>
    <row r="24" spans="2:12" s="1" customFormat="1" ht="18" hidden="1" customHeight="1">
      <c r="B24" s="32"/>
      <c r="E24" s="25" t="str">
        <f>IF('Rekapitulace stavby'!E20="","",'Rekapitulace stavby'!E20)</f>
        <v xml:space="preserve"> </v>
      </c>
      <c r="I24" s="27" t="s">
        <v>27</v>
      </c>
      <c r="J24" s="25" t="str">
        <f>IF('Rekapitulace stavby'!AN20="","",'Rekapitulace stavby'!AN20)</f>
        <v/>
      </c>
      <c r="L24" s="32"/>
    </row>
    <row r="25" spans="2:12" s="1" customFormat="1" ht="7" hidden="1" customHeight="1">
      <c r="B25" s="32"/>
      <c r="L25" s="32"/>
    </row>
    <row r="26" spans="2:12" s="1" customFormat="1" ht="12" hidden="1" customHeight="1">
      <c r="B26" s="32"/>
      <c r="D26" s="27" t="s">
        <v>34</v>
      </c>
      <c r="L26" s="32"/>
    </row>
    <row r="27" spans="2:12" s="7" customFormat="1" ht="71.25" hidden="1" customHeight="1">
      <c r="B27" s="86"/>
      <c r="E27" s="209" t="s">
        <v>35</v>
      </c>
      <c r="F27" s="209"/>
      <c r="G27" s="209"/>
      <c r="H27" s="209"/>
      <c r="L27" s="86"/>
    </row>
    <row r="28" spans="2:12" s="1" customFormat="1" ht="7" hidden="1" customHeight="1">
      <c r="B28" s="32"/>
      <c r="L28" s="32"/>
    </row>
    <row r="29" spans="2:12" s="1" customFormat="1" ht="7" hidden="1" customHeight="1">
      <c r="B29" s="32"/>
      <c r="D29" s="50"/>
      <c r="E29" s="50"/>
      <c r="F29" s="50"/>
      <c r="G29" s="50"/>
      <c r="H29" s="50"/>
      <c r="I29" s="50"/>
      <c r="J29" s="50"/>
      <c r="K29" s="50"/>
      <c r="L29" s="32"/>
    </row>
    <row r="30" spans="2:12" s="1" customFormat="1" ht="25.4" hidden="1" customHeight="1">
      <c r="B30" s="32"/>
      <c r="D30" s="87" t="s">
        <v>36</v>
      </c>
      <c r="J30" s="63">
        <f>ROUND(J84, 2)</f>
        <v>404996.67</v>
      </c>
      <c r="L30" s="32"/>
    </row>
    <row r="31" spans="2:12" s="1" customFormat="1" ht="7" hidden="1" customHeight="1">
      <c r="B31" s="32"/>
      <c r="D31" s="50"/>
      <c r="E31" s="50"/>
      <c r="F31" s="50"/>
      <c r="G31" s="50"/>
      <c r="H31" s="50"/>
      <c r="I31" s="50"/>
      <c r="J31" s="50"/>
      <c r="K31" s="50"/>
      <c r="L31" s="32"/>
    </row>
    <row r="32" spans="2:12" s="1" customFormat="1" ht="14.5" hidden="1" customHeight="1">
      <c r="B32" s="32"/>
      <c r="F32" s="35" t="s">
        <v>38</v>
      </c>
      <c r="I32" s="35" t="s">
        <v>37</v>
      </c>
      <c r="J32" s="35" t="s">
        <v>39</v>
      </c>
      <c r="L32" s="32"/>
    </row>
    <row r="33" spans="2:12" s="1" customFormat="1" ht="14.5" hidden="1" customHeight="1">
      <c r="B33" s="32"/>
      <c r="D33" s="52" t="s">
        <v>40</v>
      </c>
      <c r="E33" s="27" t="s">
        <v>41</v>
      </c>
      <c r="F33" s="88">
        <f>ROUND((SUM(BE84:BE96)),  2)</f>
        <v>404996.67</v>
      </c>
      <c r="I33" s="89">
        <v>0.21</v>
      </c>
      <c r="J33" s="88">
        <f>ROUND(((SUM(BE84:BE96))*I33),  2)</f>
        <v>85049.3</v>
      </c>
      <c r="L33" s="32"/>
    </row>
    <row r="34" spans="2:12" s="1" customFormat="1" ht="14.5" hidden="1" customHeight="1">
      <c r="B34" s="32"/>
      <c r="E34" s="27" t="s">
        <v>42</v>
      </c>
      <c r="F34" s="88">
        <f>ROUND((SUM(BF84:BF96)),  2)</f>
        <v>0</v>
      </c>
      <c r="I34" s="89">
        <v>0.15</v>
      </c>
      <c r="J34" s="88">
        <f>ROUND(((SUM(BF84:BF96))*I34),  2)</f>
        <v>0</v>
      </c>
      <c r="L34" s="32"/>
    </row>
    <row r="35" spans="2:12" s="1" customFormat="1" ht="14.5" hidden="1" customHeight="1">
      <c r="B35" s="32"/>
      <c r="E35" s="27" t="s">
        <v>43</v>
      </c>
      <c r="F35" s="88">
        <f>ROUND((SUM(BG84:BG96)),  2)</f>
        <v>0</v>
      </c>
      <c r="I35" s="89">
        <v>0.21</v>
      </c>
      <c r="J35" s="88">
        <f>0</f>
        <v>0</v>
      </c>
      <c r="L35" s="32"/>
    </row>
    <row r="36" spans="2:12" s="1" customFormat="1" ht="14.5" hidden="1" customHeight="1">
      <c r="B36" s="32"/>
      <c r="E36" s="27" t="s">
        <v>44</v>
      </c>
      <c r="F36" s="88">
        <f>ROUND((SUM(BH84:BH96)),  2)</f>
        <v>0</v>
      </c>
      <c r="I36" s="89">
        <v>0.15</v>
      </c>
      <c r="J36" s="88">
        <f>0</f>
        <v>0</v>
      </c>
      <c r="L36" s="32"/>
    </row>
    <row r="37" spans="2:12" s="1" customFormat="1" ht="14.5" hidden="1" customHeight="1">
      <c r="B37" s="32"/>
      <c r="E37" s="27" t="s">
        <v>45</v>
      </c>
      <c r="F37" s="88">
        <f>ROUND((SUM(BI84:BI96)),  2)</f>
        <v>0</v>
      </c>
      <c r="I37" s="89">
        <v>0</v>
      </c>
      <c r="J37" s="88">
        <f>0</f>
        <v>0</v>
      </c>
      <c r="L37" s="32"/>
    </row>
    <row r="38" spans="2:12" s="1" customFormat="1" ht="7" hidden="1" customHeight="1">
      <c r="B38" s="32"/>
      <c r="L38" s="32"/>
    </row>
    <row r="39" spans="2:12" s="1" customFormat="1" ht="25.4" hidden="1" customHeight="1">
      <c r="B39" s="32"/>
      <c r="C39" s="90"/>
      <c r="D39" s="91" t="s">
        <v>46</v>
      </c>
      <c r="E39" s="54"/>
      <c r="F39" s="54"/>
      <c r="G39" s="92" t="s">
        <v>47</v>
      </c>
      <c r="H39" s="93" t="s">
        <v>48</v>
      </c>
      <c r="I39" s="54"/>
      <c r="J39" s="94">
        <f>SUM(J30:J37)</f>
        <v>490045.97</v>
      </c>
      <c r="K39" s="95"/>
      <c r="L39" s="32"/>
    </row>
    <row r="40" spans="2:12" s="1" customFormat="1" ht="14.5" hidden="1" customHeight="1">
      <c r="B40" s="41"/>
      <c r="C40" s="42"/>
      <c r="D40" s="42"/>
      <c r="E40" s="42"/>
      <c r="F40" s="42"/>
      <c r="G40" s="42"/>
      <c r="H40" s="42"/>
      <c r="I40" s="42"/>
      <c r="J40" s="42"/>
      <c r="K40" s="42"/>
      <c r="L40" s="32"/>
    </row>
    <row r="41" spans="2:12" hidden="1"/>
    <row r="42" spans="2:12" hidden="1"/>
    <row r="43" spans="2:12" hidden="1"/>
    <row r="44" spans="2:12" s="1" customFormat="1" ht="7" hidden="1" customHeight="1">
      <c r="B44" s="43"/>
      <c r="C44" s="44"/>
      <c r="D44" s="44"/>
      <c r="E44" s="44"/>
      <c r="F44" s="44"/>
      <c r="G44" s="44"/>
      <c r="H44" s="44"/>
      <c r="I44" s="44"/>
      <c r="J44" s="44"/>
      <c r="K44" s="44"/>
      <c r="L44" s="32"/>
    </row>
    <row r="45" spans="2:12" s="1" customFormat="1" ht="25" hidden="1" customHeight="1">
      <c r="B45" s="32"/>
      <c r="C45" s="21" t="s">
        <v>96</v>
      </c>
      <c r="L45" s="32"/>
    </row>
    <row r="46" spans="2:12" s="1" customFormat="1" ht="7" hidden="1" customHeight="1">
      <c r="B46" s="32"/>
      <c r="L46" s="32"/>
    </row>
    <row r="47" spans="2:12" s="1" customFormat="1" ht="12" hidden="1" customHeight="1">
      <c r="B47" s="32"/>
      <c r="C47" s="27" t="s">
        <v>16</v>
      </c>
      <c r="L47" s="32"/>
    </row>
    <row r="48" spans="2:12" s="1" customFormat="1" ht="16.5" hidden="1" customHeight="1">
      <c r="B48" s="32"/>
      <c r="E48" s="232" t="str">
        <f>E7</f>
        <v>Chodník Nová Ves - Malenovice</v>
      </c>
      <c r="F48" s="233"/>
      <c r="G48" s="233"/>
      <c r="H48" s="233"/>
      <c r="L48" s="32"/>
    </row>
    <row r="49" spans="2:47" s="1" customFormat="1" ht="12" hidden="1" customHeight="1">
      <c r="B49" s="32"/>
      <c r="C49" s="27" t="s">
        <v>94</v>
      </c>
      <c r="L49" s="32"/>
    </row>
    <row r="50" spans="2:47" s="1" customFormat="1" ht="16.5" hidden="1" customHeight="1">
      <c r="B50" s="32"/>
      <c r="E50" s="216" t="str">
        <f>E9</f>
        <v>VRNb - Vedlejší rozpočtové náklady - neuznatelné náklady</v>
      </c>
      <c r="F50" s="231"/>
      <c r="G50" s="231"/>
      <c r="H50" s="231"/>
      <c r="L50" s="32"/>
    </row>
    <row r="51" spans="2:47" s="1" customFormat="1" ht="7" hidden="1" customHeight="1">
      <c r="B51" s="32"/>
      <c r="L51" s="32"/>
    </row>
    <row r="52" spans="2:47" s="1" customFormat="1" ht="12" hidden="1" customHeight="1">
      <c r="B52" s="32"/>
      <c r="C52" s="27" t="s">
        <v>20</v>
      </c>
      <c r="F52" s="25" t="str">
        <f>F12</f>
        <v>p.č. 1382/1, 1382/2  a 1382/3</v>
      </c>
      <c r="I52" s="27" t="s">
        <v>22</v>
      </c>
      <c r="J52" s="49" t="str">
        <f>IF(J12="","",J12)</f>
        <v>13. 1. 2025</v>
      </c>
      <c r="L52" s="32"/>
    </row>
    <row r="53" spans="2:47" s="1" customFormat="1" ht="7" hidden="1" customHeight="1">
      <c r="B53" s="32"/>
      <c r="L53" s="32"/>
    </row>
    <row r="54" spans="2:47" s="1" customFormat="1" ht="15.25" hidden="1" customHeight="1">
      <c r="B54" s="32"/>
      <c r="C54" s="27" t="s">
        <v>24</v>
      </c>
      <c r="F54" s="25" t="str">
        <f>E15</f>
        <v>Frýdlant nad Ostravicí, Náměstí 3, 739 11</v>
      </c>
      <c r="I54" s="27" t="s">
        <v>29</v>
      </c>
      <c r="J54" s="30" t="str">
        <f>E21</f>
        <v>VS Projekt s.r.o.</v>
      </c>
      <c r="L54" s="32"/>
    </row>
    <row r="55" spans="2:47" s="1" customFormat="1" ht="15.25" hidden="1" customHeight="1">
      <c r="B55" s="32"/>
      <c r="C55" s="27" t="s">
        <v>28</v>
      </c>
      <c r="F55" s="25" t="str">
        <f>IF(E18="","",E18)</f>
        <v>Verone synergy s.r.o.</v>
      </c>
      <c r="I55" s="27" t="s">
        <v>32</v>
      </c>
      <c r="J55" s="30" t="str">
        <f>E24</f>
        <v xml:space="preserve"> </v>
      </c>
      <c r="L55" s="32"/>
    </row>
    <row r="56" spans="2:47" s="1" customFormat="1" ht="10.4" hidden="1" customHeight="1">
      <c r="B56" s="32"/>
      <c r="L56" s="32"/>
    </row>
    <row r="57" spans="2:47" s="1" customFormat="1" ht="29.25" hidden="1" customHeight="1">
      <c r="B57" s="32"/>
      <c r="C57" s="96" t="s">
        <v>97</v>
      </c>
      <c r="D57" s="90"/>
      <c r="E57" s="90"/>
      <c r="F57" s="90"/>
      <c r="G57" s="90"/>
      <c r="H57" s="90"/>
      <c r="I57" s="90"/>
      <c r="J57" s="97" t="s">
        <v>98</v>
      </c>
      <c r="K57" s="90"/>
      <c r="L57" s="32"/>
    </row>
    <row r="58" spans="2:47" s="1" customFormat="1" ht="10.4" hidden="1" customHeight="1">
      <c r="B58" s="32"/>
      <c r="L58" s="32"/>
    </row>
    <row r="59" spans="2:47" s="1" customFormat="1" ht="22.75" hidden="1" customHeight="1">
      <c r="B59" s="32"/>
      <c r="C59" s="98" t="s">
        <v>68</v>
      </c>
      <c r="J59" s="63">
        <f>J84</f>
        <v>404996.67</v>
      </c>
      <c r="L59" s="32"/>
      <c r="AU59" s="17" t="s">
        <v>99</v>
      </c>
    </row>
    <row r="60" spans="2:47" s="8" customFormat="1" ht="25" hidden="1" customHeight="1">
      <c r="B60" s="99"/>
      <c r="D60" s="100" t="s">
        <v>1075</v>
      </c>
      <c r="E60" s="101"/>
      <c r="F60" s="101"/>
      <c r="G60" s="101"/>
      <c r="H60" s="101"/>
      <c r="I60" s="101"/>
      <c r="J60" s="102">
        <f>J85</f>
        <v>404996.67</v>
      </c>
      <c r="L60" s="99"/>
    </row>
    <row r="61" spans="2:47" s="9" customFormat="1" ht="20.149999999999999" hidden="1" customHeight="1">
      <c r="B61" s="103"/>
      <c r="D61" s="104" t="s">
        <v>1094</v>
      </c>
      <c r="E61" s="105"/>
      <c r="F61" s="105"/>
      <c r="G61" s="105"/>
      <c r="H61" s="105"/>
      <c r="I61" s="105"/>
      <c r="J61" s="106">
        <f>J86</f>
        <v>115000</v>
      </c>
      <c r="L61" s="103"/>
    </row>
    <row r="62" spans="2:47" s="9" customFormat="1" ht="20.149999999999999" hidden="1" customHeight="1">
      <c r="B62" s="103"/>
      <c r="D62" s="104" t="s">
        <v>1077</v>
      </c>
      <c r="E62" s="105"/>
      <c r="F62" s="105"/>
      <c r="G62" s="105"/>
      <c r="H62" s="105"/>
      <c r="I62" s="105"/>
      <c r="J62" s="106">
        <f>J90</f>
        <v>10000</v>
      </c>
      <c r="L62" s="103"/>
    </row>
    <row r="63" spans="2:47" s="9" customFormat="1" ht="20.149999999999999" hidden="1" customHeight="1">
      <c r="B63" s="103"/>
      <c r="D63" s="104" t="s">
        <v>1095</v>
      </c>
      <c r="E63" s="105"/>
      <c r="F63" s="105"/>
      <c r="G63" s="105"/>
      <c r="H63" s="105"/>
      <c r="I63" s="105"/>
      <c r="J63" s="106">
        <f>J92</f>
        <v>215001</v>
      </c>
      <c r="L63" s="103"/>
    </row>
    <row r="64" spans="2:47" s="9" customFormat="1" ht="20.149999999999999" hidden="1" customHeight="1">
      <c r="B64" s="103"/>
      <c r="D64" s="104" t="s">
        <v>1096</v>
      </c>
      <c r="E64" s="105"/>
      <c r="F64" s="105"/>
      <c r="G64" s="105"/>
      <c r="H64" s="105"/>
      <c r="I64" s="105"/>
      <c r="J64" s="106">
        <f>J95</f>
        <v>64995.67</v>
      </c>
      <c r="L64" s="103"/>
    </row>
    <row r="65" spans="2:12" s="1" customFormat="1" ht="21.75" hidden="1" customHeight="1">
      <c r="B65" s="32"/>
      <c r="L65" s="32"/>
    </row>
    <row r="66" spans="2:12" s="1" customFormat="1" ht="7" hidden="1" customHeight="1">
      <c r="B66" s="41"/>
      <c r="C66" s="42"/>
      <c r="D66" s="42"/>
      <c r="E66" s="42"/>
      <c r="F66" s="42"/>
      <c r="G66" s="42"/>
      <c r="H66" s="42"/>
      <c r="I66" s="42"/>
      <c r="J66" s="42"/>
      <c r="K66" s="42"/>
      <c r="L66" s="32"/>
    </row>
    <row r="67" spans="2:12" hidden="1"/>
    <row r="68" spans="2:12" hidden="1"/>
    <row r="69" spans="2:12" hidden="1"/>
    <row r="70" spans="2:12" s="1" customFormat="1" ht="7" customHeight="1">
      <c r="B70" s="43"/>
      <c r="C70" s="44"/>
      <c r="D70" s="44"/>
      <c r="E70" s="44"/>
      <c r="F70" s="44"/>
      <c r="G70" s="44"/>
      <c r="H70" s="44"/>
      <c r="I70" s="44"/>
      <c r="J70" s="44"/>
      <c r="K70" s="44"/>
      <c r="L70" s="32"/>
    </row>
    <row r="71" spans="2:12" s="1" customFormat="1" ht="25" customHeight="1">
      <c r="B71" s="32"/>
      <c r="C71" s="21" t="s">
        <v>104</v>
      </c>
      <c r="L71" s="32"/>
    </row>
    <row r="72" spans="2:12" s="1" customFormat="1" ht="7" customHeight="1">
      <c r="B72" s="32"/>
      <c r="L72" s="32"/>
    </row>
    <row r="73" spans="2:12" s="1" customFormat="1" ht="12" customHeight="1">
      <c r="B73" s="32"/>
      <c r="C73" s="27" t="s">
        <v>16</v>
      </c>
      <c r="L73" s="32"/>
    </row>
    <row r="74" spans="2:12" s="1" customFormat="1" ht="16.5" customHeight="1">
      <c r="B74" s="32"/>
      <c r="E74" s="232" t="str">
        <f>E7</f>
        <v>Chodník Nová Ves - Malenovice</v>
      </c>
      <c r="F74" s="233"/>
      <c r="G74" s="233"/>
      <c r="H74" s="233"/>
      <c r="L74" s="32"/>
    </row>
    <row r="75" spans="2:12" s="1" customFormat="1" ht="12" customHeight="1">
      <c r="B75" s="32"/>
      <c r="C75" s="27" t="s">
        <v>94</v>
      </c>
      <c r="L75" s="32"/>
    </row>
    <row r="76" spans="2:12" s="1" customFormat="1" ht="16.5" customHeight="1">
      <c r="B76" s="32"/>
      <c r="E76" s="216" t="str">
        <f>E9</f>
        <v>VRNb - Vedlejší rozpočtové náklady - neuznatelné náklady</v>
      </c>
      <c r="F76" s="231"/>
      <c r="G76" s="231"/>
      <c r="H76" s="231"/>
      <c r="L76" s="32"/>
    </row>
    <row r="77" spans="2:12" s="1" customFormat="1" ht="7" customHeight="1">
      <c r="B77" s="32"/>
      <c r="L77" s="32"/>
    </row>
    <row r="78" spans="2:12" s="1" customFormat="1" ht="12" customHeight="1">
      <c r="B78" s="32"/>
      <c r="C78" s="27" t="s">
        <v>20</v>
      </c>
      <c r="F78" s="25" t="str">
        <f>F12</f>
        <v>p.č. 1382/1, 1382/2  a 1382/3</v>
      </c>
      <c r="I78" s="27" t="s">
        <v>22</v>
      </c>
      <c r="J78" s="49" t="str">
        <f>IF(J12="","",J12)</f>
        <v>13. 1. 2025</v>
      </c>
      <c r="L78" s="32"/>
    </row>
    <row r="79" spans="2:12" s="1" customFormat="1" ht="7" customHeight="1">
      <c r="B79" s="32"/>
      <c r="L79" s="32"/>
    </row>
    <row r="80" spans="2:12" s="1" customFormat="1" ht="15.25" customHeight="1">
      <c r="B80" s="32"/>
      <c r="C80" s="27" t="s">
        <v>24</v>
      </c>
      <c r="F80" s="25" t="str">
        <f>E15</f>
        <v>Frýdlant nad Ostravicí, Náměstí 3, 739 11</v>
      </c>
      <c r="I80" s="27" t="s">
        <v>29</v>
      </c>
      <c r="J80" s="30" t="str">
        <f>E21</f>
        <v>VS Projekt s.r.o.</v>
      </c>
      <c r="L80" s="32"/>
    </row>
    <row r="81" spans="2:65" s="1" customFormat="1" ht="15.25" customHeight="1">
      <c r="B81" s="32"/>
      <c r="C81" s="27" t="s">
        <v>28</v>
      </c>
      <c r="F81" s="25" t="str">
        <f>IF(E18="","",E18)</f>
        <v>Verone synergy s.r.o.</v>
      </c>
      <c r="I81" s="27" t="s">
        <v>32</v>
      </c>
      <c r="J81" s="30" t="str">
        <f>E24</f>
        <v xml:space="preserve"> </v>
      </c>
      <c r="L81" s="32"/>
    </row>
    <row r="82" spans="2:65" s="1" customFormat="1" ht="10.4" customHeight="1">
      <c r="B82" s="32"/>
      <c r="L82" s="32"/>
    </row>
    <row r="83" spans="2:65" s="10" customFormat="1" ht="29.25" customHeight="1">
      <c r="B83" s="107"/>
      <c r="C83" s="108" t="s">
        <v>105</v>
      </c>
      <c r="D83" s="109" t="s">
        <v>55</v>
      </c>
      <c r="E83" s="109" t="s">
        <v>51</v>
      </c>
      <c r="F83" s="109" t="s">
        <v>52</v>
      </c>
      <c r="G83" s="109" t="s">
        <v>106</v>
      </c>
      <c r="H83" s="109" t="s">
        <v>107</v>
      </c>
      <c r="I83" s="109" t="s">
        <v>108</v>
      </c>
      <c r="J83" s="109" t="s">
        <v>98</v>
      </c>
      <c r="K83" s="110" t="s">
        <v>109</v>
      </c>
      <c r="L83" s="107"/>
      <c r="M83" s="56" t="s">
        <v>3</v>
      </c>
      <c r="N83" s="57" t="s">
        <v>40</v>
      </c>
      <c r="O83" s="57" t="s">
        <v>110</v>
      </c>
      <c r="P83" s="57" t="s">
        <v>111</v>
      </c>
      <c r="Q83" s="57" t="s">
        <v>112</v>
      </c>
      <c r="R83" s="57" t="s">
        <v>113</v>
      </c>
      <c r="S83" s="57" t="s">
        <v>114</v>
      </c>
      <c r="T83" s="58" t="s">
        <v>115</v>
      </c>
    </row>
    <row r="84" spans="2:65" s="1" customFormat="1" ht="22.75" customHeight="1">
      <c r="B84" s="32"/>
      <c r="C84" s="61" t="s">
        <v>116</v>
      </c>
      <c r="J84" s="111">
        <f>BK84</f>
        <v>404996.67</v>
      </c>
      <c r="L84" s="32"/>
      <c r="M84" s="59"/>
      <c r="N84" s="50"/>
      <c r="O84" s="50"/>
      <c r="P84" s="112">
        <f>P85</f>
        <v>0</v>
      </c>
      <c r="Q84" s="50"/>
      <c r="R84" s="112">
        <f>R85</f>
        <v>0</v>
      </c>
      <c r="S84" s="50"/>
      <c r="T84" s="113">
        <f>T85</f>
        <v>0</v>
      </c>
      <c r="AT84" s="17" t="s">
        <v>69</v>
      </c>
      <c r="AU84" s="17" t="s">
        <v>99</v>
      </c>
      <c r="BK84" s="114">
        <f>BK85</f>
        <v>404996.67</v>
      </c>
    </row>
    <row r="85" spans="2:65" s="11" customFormat="1" ht="26.15" customHeight="1">
      <c r="B85" s="115"/>
      <c r="D85" s="116" t="s">
        <v>69</v>
      </c>
      <c r="E85" s="117" t="s">
        <v>1066</v>
      </c>
      <c r="F85" s="117" t="s">
        <v>1078</v>
      </c>
      <c r="I85" s="118"/>
      <c r="J85" s="119">
        <f>BK85</f>
        <v>404996.67</v>
      </c>
      <c r="L85" s="115"/>
      <c r="M85" s="120"/>
      <c r="P85" s="121">
        <f>P86+P90+P92+P95</f>
        <v>0</v>
      </c>
      <c r="R85" s="121">
        <f>R86+R90+R92+R95</f>
        <v>0</v>
      </c>
      <c r="T85" s="122">
        <f>T86+T90+T92+T95</f>
        <v>0</v>
      </c>
      <c r="AR85" s="116" t="s">
        <v>149</v>
      </c>
      <c r="AT85" s="123" t="s">
        <v>69</v>
      </c>
      <c r="AU85" s="123" t="s">
        <v>70</v>
      </c>
      <c r="AY85" s="116" t="s">
        <v>119</v>
      </c>
      <c r="BK85" s="124">
        <f>BK86+BK90+BK92+BK95</f>
        <v>404996.67</v>
      </c>
    </row>
    <row r="86" spans="2:65" s="11" customFormat="1" ht="22.75" customHeight="1">
      <c r="B86" s="115"/>
      <c r="D86" s="116" t="s">
        <v>69</v>
      </c>
      <c r="E86" s="125" t="s">
        <v>1068</v>
      </c>
      <c r="F86" s="125" t="s">
        <v>1097</v>
      </c>
      <c r="I86" s="118"/>
      <c r="J86" s="126">
        <f>BK86</f>
        <v>115000</v>
      </c>
      <c r="L86" s="115"/>
      <c r="M86" s="120"/>
      <c r="P86" s="121">
        <f>SUM(P87:P89)</f>
        <v>0</v>
      </c>
      <c r="R86" s="121">
        <f>SUM(R87:R89)</f>
        <v>0</v>
      </c>
      <c r="T86" s="122">
        <f>SUM(T87:T89)</f>
        <v>0</v>
      </c>
      <c r="AR86" s="116" t="s">
        <v>149</v>
      </c>
      <c r="AT86" s="123" t="s">
        <v>69</v>
      </c>
      <c r="AU86" s="123" t="s">
        <v>78</v>
      </c>
      <c r="AY86" s="116" t="s">
        <v>119</v>
      </c>
      <c r="BK86" s="124">
        <f>SUM(BK87:BK89)</f>
        <v>115000</v>
      </c>
    </row>
    <row r="87" spans="2:65" s="1" customFormat="1" ht="16.5" customHeight="1">
      <c r="B87" s="127"/>
      <c r="C87" s="128" t="s">
        <v>78</v>
      </c>
      <c r="D87" s="128" t="s">
        <v>121</v>
      </c>
      <c r="E87" s="129" t="s">
        <v>1098</v>
      </c>
      <c r="F87" s="130" t="s">
        <v>1099</v>
      </c>
      <c r="G87" s="131" t="s">
        <v>1082</v>
      </c>
      <c r="H87" s="132">
        <v>1</v>
      </c>
      <c r="I87" s="133">
        <v>55000</v>
      </c>
      <c r="J87" s="134">
        <f>ROUND(I87*H87,2)</f>
        <v>55000</v>
      </c>
      <c r="K87" s="130" t="s">
        <v>136</v>
      </c>
      <c r="L87" s="32"/>
      <c r="M87" s="135" t="s">
        <v>3</v>
      </c>
      <c r="N87" s="136" t="s">
        <v>41</v>
      </c>
      <c r="P87" s="137">
        <f>O87*H87</f>
        <v>0</v>
      </c>
      <c r="Q87" s="137">
        <v>0</v>
      </c>
      <c r="R87" s="137">
        <f>Q87*H87</f>
        <v>0</v>
      </c>
      <c r="S87" s="137">
        <v>0</v>
      </c>
      <c r="T87" s="138">
        <f>S87*H87</f>
        <v>0</v>
      </c>
      <c r="AR87" s="139" t="s">
        <v>1083</v>
      </c>
      <c r="AT87" s="139" t="s">
        <v>121</v>
      </c>
      <c r="AU87" s="139" t="s">
        <v>80</v>
      </c>
      <c r="AY87" s="17" t="s">
        <v>119</v>
      </c>
      <c r="BE87" s="140">
        <f>IF(N87="základní",J87,0)</f>
        <v>55000</v>
      </c>
      <c r="BF87" s="140">
        <f>IF(N87="snížená",J87,0)</f>
        <v>0</v>
      </c>
      <c r="BG87" s="140">
        <f>IF(N87="zákl. přenesená",J87,0)</f>
        <v>0</v>
      </c>
      <c r="BH87" s="140">
        <f>IF(N87="sníž. přenesená",J87,0)</f>
        <v>0</v>
      </c>
      <c r="BI87" s="140">
        <f>IF(N87="nulová",J87,0)</f>
        <v>0</v>
      </c>
      <c r="BJ87" s="17" t="s">
        <v>78</v>
      </c>
      <c r="BK87" s="140">
        <f>ROUND(I87*H87,2)</f>
        <v>55000</v>
      </c>
      <c r="BL87" s="17" t="s">
        <v>1083</v>
      </c>
      <c r="BM87" s="139" t="s">
        <v>1100</v>
      </c>
    </row>
    <row r="88" spans="2:65" s="1" customFormat="1" ht="16.5" customHeight="1">
      <c r="B88" s="127"/>
      <c r="C88" s="128" t="s">
        <v>80</v>
      </c>
      <c r="D88" s="128" t="s">
        <v>121</v>
      </c>
      <c r="E88" s="129" t="s">
        <v>1101</v>
      </c>
      <c r="F88" s="130" t="s">
        <v>1102</v>
      </c>
      <c r="G88" s="131" t="s">
        <v>1082</v>
      </c>
      <c r="H88" s="132">
        <v>1</v>
      </c>
      <c r="I88" s="133">
        <v>55000</v>
      </c>
      <c r="J88" s="134">
        <f>ROUND(I88*H88,2)</f>
        <v>55000</v>
      </c>
      <c r="K88" s="130" t="s">
        <v>136</v>
      </c>
      <c r="L88" s="32"/>
      <c r="M88" s="135" t="s">
        <v>3</v>
      </c>
      <c r="N88" s="136" t="s">
        <v>41</v>
      </c>
      <c r="P88" s="137">
        <f>O88*H88</f>
        <v>0</v>
      </c>
      <c r="Q88" s="137">
        <v>0</v>
      </c>
      <c r="R88" s="137">
        <f>Q88*H88</f>
        <v>0</v>
      </c>
      <c r="S88" s="137">
        <v>0</v>
      </c>
      <c r="T88" s="138">
        <f>S88*H88</f>
        <v>0</v>
      </c>
      <c r="AR88" s="139" t="s">
        <v>1083</v>
      </c>
      <c r="AT88" s="139" t="s">
        <v>121</v>
      </c>
      <c r="AU88" s="139" t="s">
        <v>80</v>
      </c>
      <c r="AY88" s="17" t="s">
        <v>119</v>
      </c>
      <c r="BE88" s="140">
        <f>IF(N88="základní",J88,0)</f>
        <v>55000</v>
      </c>
      <c r="BF88" s="140">
        <f>IF(N88="snížená",J88,0)</f>
        <v>0</v>
      </c>
      <c r="BG88" s="140">
        <f>IF(N88="zákl. přenesená",J88,0)</f>
        <v>0</v>
      </c>
      <c r="BH88" s="140">
        <f>IF(N88="sníž. přenesená",J88,0)</f>
        <v>0</v>
      </c>
      <c r="BI88" s="140">
        <f>IF(N88="nulová",J88,0)</f>
        <v>0</v>
      </c>
      <c r="BJ88" s="17" t="s">
        <v>78</v>
      </c>
      <c r="BK88" s="140">
        <f>ROUND(I88*H88,2)</f>
        <v>55000</v>
      </c>
      <c r="BL88" s="17" t="s">
        <v>1083</v>
      </c>
      <c r="BM88" s="139" t="s">
        <v>1103</v>
      </c>
    </row>
    <row r="89" spans="2:65" s="1" customFormat="1" ht="16.5" customHeight="1">
      <c r="B89" s="127"/>
      <c r="C89" s="128" t="s">
        <v>138</v>
      </c>
      <c r="D89" s="128" t="s">
        <v>121</v>
      </c>
      <c r="E89" s="129" t="s">
        <v>1104</v>
      </c>
      <c r="F89" s="130" t="s">
        <v>1105</v>
      </c>
      <c r="G89" s="131" t="s">
        <v>1082</v>
      </c>
      <c r="H89" s="132">
        <v>1</v>
      </c>
      <c r="I89" s="133">
        <v>5000</v>
      </c>
      <c r="J89" s="134">
        <f>ROUND(I89*H89,2)</f>
        <v>5000</v>
      </c>
      <c r="K89" s="130" t="s">
        <v>136</v>
      </c>
      <c r="L89" s="32"/>
      <c r="M89" s="135" t="s">
        <v>3</v>
      </c>
      <c r="N89" s="136" t="s">
        <v>41</v>
      </c>
      <c r="P89" s="137">
        <f>O89*H89</f>
        <v>0</v>
      </c>
      <c r="Q89" s="137">
        <v>0</v>
      </c>
      <c r="R89" s="137">
        <f>Q89*H89</f>
        <v>0</v>
      </c>
      <c r="S89" s="137">
        <v>0</v>
      </c>
      <c r="T89" s="138">
        <f>S89*H89</f>
        <v>0</v>
      </c>
      <c r="AR89" s="139" t="s">
        <v>1083</v>
      </c>
      <c r="AT89" s="139" t="s">
        <v>121</v>
      </c>
      <c r="AU89" s="139" t="s">
        <v>80</v>
      </c>
      <c r="AY89" s="17" t="s">
        <v>119</v>
      </c>
      <c r="BE89" s="140">
        <f>IF(N89="základní",J89,0)</f>
        <v>5000</v>
      </c>
      <c r="BF89" s="140">
        <f>IF(N89="snížená",J89,0)</f>
        <v>0</v>
      </c>
      <c r="BG89" s="140">
        <f>IF(N89="zákl. přenesená",J89,0)</f>
        <v>0</v>
      </c>
      <c r="BH89" s="140">
        <f>IF(N89="sníž. přenesená",J89,0)</f>
        <v>0</v>
      </c>
      <c r="BI89" s="140">
        <f>IF(N89="nulová",J89,0)</f>
        <v>0</v>
      </c>
      <c r="BJ89" s="17" t="s">
        <v>78</v>
      </c>
      <c r="BK89" s="140">
        <f>ROUND(I89*H89,2)</f>
        <v>5000</v>
      </c>
      <c r="BL89" s="17" t="s">
        <v>1083</v>
      </c>
      <c r="BM89" s="139" t="s">
        <v>1106</v>
      </c>
    </row>
    <row r="90" spans="2:65" s="11" customFormat="1" ht="22.75" customHeight="1">
      <c r="B90" s="115"/>
      <c r="D90" s="116" t="s">
        <v>69</v>
      </c>
      <c r="E90" s="125" t="s">
        <v>1085</v>
      </c>
      <c r="F90" s="125" t="s">
        <v>1086</v>
      </c>
      <c r="I90" s="118"/>
      <c r="J90" s="126">
        <f>BK90</f>
        <v>10000</v>
      </c>
      <c r="L90" s="115"/>
      <c r="M90" s="120"/>
      <c r="P90" s="121">
        <f>P91</f>
        <v>0</v>
      </c>
      <c r="R90" s="121">
        <f>R91</f>
        <v>0</v>
      </c>
      <c r="T90" s="122">
        <f>T91</f>
        <v>0</v>
      </c>
      <c r="AR90" s="116" t="s">
        <v>149</v>
      </c>
      <c r="AT90" s="123" t="s">
        <v>69</v>
      </c>
      <c r="AU90" s="123" t="s">
        <v>78</v>
      </c>
      <c r="AY90" s="116" t="s">
        <v>119</v>
      </c>
      <c r="BK90" s="124">
        <f>BK91</f>
        <v>10000</v>
      </c>
    </row>
    <row r="91" spans="2:65" s="1" customFormat="1" ht="16.5" customHeight="1">
      <c r="B91" s="127"/>
      <c r="C91" s="128" t="s">
        <v>126</v>
      </c>
      <c r="D91" s="128" t="s">
        <v>121</v>
      </c>
      <c r="E91" s="129" t="s">
        <v>1107</v>
      </c>
      <c r="F91" s="130" t="s">
        <v>1108</v>
      </c>
      <c r="G91" s="131" t="s">
        <v>1082</v>
      </c>
      <c r="H91" s="132">
        <v>1</v>
      </c>
      <c r="I91" s="133">
        <v>10000</v>
      </c>
      <c r="J91" s="134">
        <f>ROUND(I91*H91,2)</f>
        <v>10000</v>
      </c>
      <c r="K91" s="130" t="s">
        <v>136</v>
      </c>
      <c r="L91" s="32"/>
      <c r="M91" s="135" t="s">
        <v>3</v>
      </c>
      <c r="N91" s="136" t="s">
        <v>41</v>
      </c>
      <c r="P91" s="137">
        <f>O91*H91</f>
        <v>0</v>
      </c>
      <c r="Q91" s="137">
        <v>0</v>
      </c>
      <c r="R91" s="137">
        <f>Q91*H91</f>
        <v>0</v>
      </c>
      <c r="S91" s="137">
        <v>0</v>
      </c>
      <c r="T91" s="138">
        <f>S91*H91</f>
        <v>0</v>
      </c>
      <c r="AR91" s="139" t="s">
        <v>1083</v>
      </c>
      <c r="AT91" s="139" t="s">
        <v>121</v>
      </c>
      <c r="AU91" s="139" t="s">
        <v>80</v>
      </c>
      <c r="AY91" s="17" t="s">
        <v>119</v>
      </c>
      <c r="BE91" s="140">
        <f>IF(N91="základní",J91,0)</f>
        <v>10000</v>
      </c>
      <c r="BF91" s="140">
        <f>IF(N91="snížená",J91,0)</f>
        <v>0</v>
      </c>
      <c r="BG91" s="140">
        <f>IF(N91="zákl. přenesená",J91,0)</f>
        <v>0</v>
      </c>
      <c r="BH91" s="140">
        <f>IF(N91="sníž. přenesená",J91,0)</f>
        <v>0</v>
      </c>
      <c r="BI91" s="140">
        <f>IF(N91="nulová",J91,0)</f>
        <v>0</v>
      </c>
      <c r="BJ91" s="17" t="s">
        <v>78</v>
      </c>
      <c r="BK91" s="140">
        <f>ROUND(I91*H91,2)</f>
        <v>10000</v>
      </c>
      <c r="BL91" s="17" t="s">
        <v>1083</v>
      </c>
      <c r="BM91" s="139" t="s">
        <v>1109</v>
      </c>
    </row>
    <row r="92" spans="2:65" s="11" customFormat="1" ht="22.75" customHeight="1">
      <c r="B92" s="115"/>
      <c r="D92" s="116" t="s">
        <v>69</v>
      </c>
      <c r="E92" s="125" t="s">
        <v>1110</v>
      </c>
      <c r="F92" s="125" t="s">
        <v>1111</v>
      </c>
      <c r="I92" s="118"/>
      <c r="J92" s="126">
        <f>BK92</f>
        <v>215001</v>
      </c>
      <c r="L92" s="115"/>
      <c r="M92" s="120"/>
      <c r="P92" s="121">
        <f>SUM(P93:P94)</f>
        <v>0</v>
      </c>
      <c r="R92" s="121">
        <f>SUM(R93:R94)</f>
        <v>0</v>
      </c>
      <c r="T92" s="122">
        <f>SUM(T93:T94)</f>
        <v>0</v>
      </c>
      <c r="AR92" s="116" t="s">
        <v>149</v>
      </c>
      <c r="AT92" s="123" t="s">
        <v>69</v>
      </c>
      <c r="AU92" s="123" t="s">
        <v>78</v>
      </c>
      <c r="AY92" s="116" t="s">
        <v>119</v>
      </c>
      <c r="BK92" s="124">
        <f>SUM(BK93:BK94)</f>
        <v>215001</v>
      </c>
    </row>
    <row r="93" spans="2:65" s="1" customFormat="1" ht="16.5" customHeight="1">
      <c r="B93" s="127"/>
      <c r="C93" s="128" t="s">
        <v>149</v>
      </c>
      <c r="D93" s="128" t="s">
        <v>121</v>
      </c>
      <c r="E93" s="129" t="s">
        <v>1112</v>
      </c>
      <c r="F93" s="130" t="s">
        <v>1111</v>
      </c>
      <c r="G93" s="131" t="s">
        <v>1082</v>
      </c>
      <c r="H93" s="132">
        <v>1</v>
      </c>
      <c r="I93" s="133">
        <v>1</v>
      </c>
      <c r="J93" s="134">
        <f>ROUND(I93*H93,2)</f>
        <v>1</v>
      </c>
      <c r="K93" s="130" t="s">
        <v>136</v>
      </c>
      <c r="L93" s="32"/>
      <c r="M93" s="135" t="s">
        <v>3</v>
      </c>
      <c r="N93" s="136" t="s">
        <v>41</v>
      </c>
      <c r="P93" s="137">
        <f>O93*H93</f>
        <v>0</v>
      </c>
      <c r="Q93" s="137">
        <v>0</v>
      </c>
      <c r="R93" s="137">
        <f>Q93*H93</f>
        <v>0</v>
      </c>
      <c r="S93" s="137">
        <v>0</v>
      </c>
      <c r="T93" s="138">
        <f>S93*H93</f>
        <v>0</v>
      </c>
      <c r="AR93" s="139" t="s">
        <v>1083</v>
      </c>
      <c r="AT93" s="139" t="s">
        <v>121</v>
      </c>
      <c r="AU93" s="139" t="s">
        <v>80</v>
      </c>
      <c r="AY93" s="17" t="s">
        <v>119</v>
      </c>
      <c r="BE93" s="140">
        <f>IF(N93="základní",J93,0)</f>
        <v>1</v>
      </c>
      <c r="BF93" s="140">
        <f>IF(N93="snížená",J93,0)</f>
        <v>0</v>
      </c>
      <c r="BG93" s="140">
        <f>IF(N93="zákl. přenesená",J93,0)</f>
        <v>0</v>
      </c>
      <c r="BH93" s="140">
        <f>IF(N93="sníž. přenesená",J93,0)</f>
        <v>0</v>
      </c>
      <c r="BI93" s="140">
        <f>IF(N93="nulová",J93,0)</f>
        <v>0</v>
      </c>
      <c r="BJ93" s="17" t="s">
        <v>78</v>
      </c>
      <c r="BK93" s="140">
        <f>ROUND(I93*H93,2)</f>
        <v>1</v>
      </c>
      <c r="BL93" s="17" t="s">
        <v>1083</v>
      </c>
      <c r="BM93" s="139" t="s">
        <v>1113</v>
      </c>
    </row>
    <row r="94" spans="2:65" s="1" customFormat="1" ht="24.25" customHeight="1">
      <c r="B94" s="127"/>
      <c r="C94" s="128" t="s">
        <v>155</v>
      </c>
      <c r="D94" s="128" t="s">
        <v>121</v>
      </c>
      <c r="E94" s="129" t="s">
        <v>1114</v>
      </c>
      <c r="F94" s="130" t="s">
        <v>1115</v>
      </c>
      <c r="G94" s="131" t="s">
        <v>1082</v>
      </c>
      <c r="H94" s="132">
        <v>1</v>
      </c>
      <c r="I94" s="133">
        <v>215000</v>
      </c>
      <c r="J94" s="134">
        <f>ROUND(I94*H94,2)</f>
        <v>215000</v>
      </c>
      <c r="K94" s="130" t="s">
        <v>136</v>
      </c>
      <c r="L94" s="32"/>
      <c r="M94" s="135" t="s">
        <v>3</v>
      </c>
      <c r="N94" s="136" t="s">
        <v>41</v>
      </c>
      <c r="P94" s="137">
        <f>O94*H94</f>
        <v>0</v>
      </c>
      <c r="Q94" s="137">
        <v>0</v>
      </c>
      <c r="R94" s="137">
        <f>Q94*H94</f>
        <v>0</v>
      </c>
      <c r="S94" s="137">
        <v>0</v>
      </c>
      <c r="T94" s="138">
        <f>S94*H94</f>
        <v>0</v>
      </c>
      <c r="AR94" s="139" t="s">
        <v>1083</v>
      </c>
      <c r="AT94" s="139" t="s">
        <v>121</v>
      </c>
      <c r="AU94" s="139" t="s">
        <v>80</v>
      </c>
      <c r="AY94" s="17" t="s">
        <v>119</v>
      </c>
      <c r="BE94" s="140">
        <f>IF(N94="základní",J94,0)</f>
        <v>215000</v>
      </c>
      <c r="BF94" s="140">
        <f>IF(N94="snížená",J94,0)</f>
        <v>0</v>
      </c>
      <c r="BG94" s="140">
        <f>IF(N94="zákl. přenesená",J94,0)</f>
        <v>0</v>
      </c>
      <c r="BH94" s="140">
        <f>IF(N94="sníž. přenesená",J94,0)</f>
        <v>0</v>
      </c>
      <c r="BI94" s="140">
        <f>IF(N94="nulová",J94,0)</f>
        <v>0</v>
      </c>
      <c r="BJ94" s="17" t="s">
        <v>78</v>
      </c>
      <c r="BK94" s="140">
        <f>ROUND(I94*H94,2)</f>
        <v>215000</v>
      </c>
      <c r="BL94" s="17" t="s">
        <v>1083</v>
      </c>
      <c r="BM94" s="139" t="s">
        <v>1116</v>
      </c>
    </row>
    <row r="95" spans="2:65" s="11" customFormat="1" ht="22.75" customHeight="1">
      <c r="B95" s="115"/>
      <c r="D95" s="116" t="s">
        <v>69</v>
      </c>
      <c r="E95" s="125" t="s">
        <v>1117</v>
      </c>
      <c r="F95" s="125" t="s">
        <v>1118</v>
      </c>
      <c r="I95" s="118"/>
      <c r="J95" s="126">
        <f>BK95</f>
        <v>64995.67</v>
      </c>
      <c r="L95" s="115"/>
      <c r="M95" s="120"/>
      <c r="P95" s="121">
        <f>P96</f>
        <v>0</v>
      </c>
      <c r="R95" s="121">
        <f>R96</f>
        <v>0</v>
      </c>
      <c r="T95" s="122">
        <f>T96</f>
        <v>0</v>
      </c>
      <c r="AR95" s="116" t="s">
        <v>149</v>
      </c>
      <c r="AT95" s="123" t="s">
        <v>69</v>
      </c>
      <c r="AU95" s="123" t="s">
        <v>78</v>
      </c>
      <c r="AY95" s="116" t="s">
        <v>119</v>
      </c>
      <c r="BK95" s="124">
        <f>BK96</f>
        <v>64995.67</v>
      </c>
    </row>
    <row r="96" spans="2:65" s="1" customFormat="1" ht="16.5" customHeight="1">
      <c r="B96" s="127"/>
      <c r="C96" s="128" t="s">
        <v>161</v>
      </c>
      <c r="D96" s="128" t="s">
        <v>121</v>
      </c>
      <c r="E96" s="129" t="s">
        <v>1119</v>
      </c>
      <c r="F96" s="130" t="s">
        <v>1120</v>
      </c>
      <c r="G96" s="131" t="s">
        <v>1082</v>
      </c>
      <c r="H96" s="132">
        <v>1</v>
      </c>
      <c r="I96" s="133">
        <v>64995.67</v>
      </c>
      <c r="J96" s="134">
        <f>ROUND(I96*H96,2)</f>
        <v>64995.67</v>
      </c>
      <c r="K96" s="130" t="s">
        <v>136</v>
      </c>
      <c r="L96" s="32"/>
      <c r="M96" s="191" t="s">
        <v>3</v>
      </c>
      <c r="N96" s="192" t="s">
        <v>41</v>
      </c>
      <c r="O96" s="188"/>
      <c r="P96" s="189">
        <f>O96*H96</f>
        <v>0</v>
      </c>
      <c r="Q96" s="189">
        <v>0</v>
      </c>
      <c r="R96" s="189">
        <f>Q96*H96</f>
        <v>0</v>
      </c>
      <c r="S96" s="189">
        <v>0</v>
      </c>
      <c r="T96" s="190">
        <f>S96*H96</f>
        <v>0</v>
      </c>
      <c r="AR96" s="139" t="s">
        <v>1083</v>
      </c>
      <c r="AT96" s="139" t="s">
        <v>121</v>
      </c>
      <c r="AU96" s="139" t="s">
        <v>80</v>
      </c>
      <c r="AY96" s="17" t="s">
        <v>119</v>
      </c>
      <c r="BE96" s="140">
        <f>IF(N96="základní",J96,0)</f>
        <v>64995.67</v>
      </c>
      <c r="BF96" s="140">
        <f>IF(N96="snížená",J96,0)</f>
        <v>0</v>
      </c>
      <c r="BG96" s="140">
        <f>IF(N96="zákl. přenesená",J96,0)</f>
        <v>0</v>
      </c>
      <c r="BH96" s="140">
        <f>IF(N96="sníž. přenesená",J96,0)</f>
        <v>0</v>
      </c>
      <c r="BI96" s="140">
        <f>IF(N96="nulová",J96,0)</f>
        <v>0</v>
      </c>
      <c r="BJ96" s="17" t="s">
        <v>78</v>
      </c>
      <c r="BK96" s="140">
        <f>ROUND(I96*H96,2)</f>
        <v>64995.67</v>
      </c>
      <c r="BL96" s="17" t="s">
        <v>1083</v>
      </c>
      <c r="BM96" s="139" t="s">
        <v>1121</v>
      </c>
    </row>
    <row r="97" spans="2:12" s="1" customFormat="1" ht="7" customHeight="1">
      <c r="B97" s="41"/>
      <c r="C97" s="42"/>
      <c r="D97" s="42"/>
      <c r="E97" s="42"/>
      <c r="F97" s="42"/>
      <c r="G97" s="42"/>
      <c r="H97" s="42"/>
      <c r="I97" s="42"/>
      <c r="J97" s="42"/>
      <c r="K97" s="42"/>
      <c r="L97" s="32"/>
    </row>
  </sheetData>
  <autoFilter ref="C83:K96" xr:uid="{00000000-0009-0000-0000-000005000000}"/>
  <mergeCells count="9">
    <mergeCell ref="E50:H50"/>
    <mergeCell ref="E74:H74"/>
    <mergeCell ref="E76:H76"/>
    <mergeCell ref="L2:V2"/>
    <mergeCell ref="E7:H7"/>
    <mergeCell ref="E9:H9"/>
    <mergeCell ref="E18:H18"/>
    <mergeCell ref="E27:H27"/>
    <mergeCell ref="E48:H48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12</vt:i4>
      </vt:variant>
    </vt:vector>
  </HeadingPairs>
  <TitlesOfParts>
    <vt:vector size="18" baseType="lpstr">
      <vt:lpstr>Rekapitulace stavby</vt:lpstr>
      <vt:lpstr>SO 101a - Chodníky podél ...</vt:lpstr>
      <vt:lpstr>SO 101b - Chodníky podél ...</vt:lpstr>
      <vt:lpstr>SO 401 - Veřejné osvětlen...</vt:lpstr>
      <vt:lpstr>VRNa - Vedlejší rozpočtov...</vt:lpstr>
      <vt:lpstr>VRNb - Vedlejší rozpočtov...</vt:lpstr>
      <vt:lpstr>'Rekapitulace stavby'!Názvy_tisku</vt:lpstr>
      <vt:lpstr>'SO 101a - Chodníky podél ...'!Názvy_tisku</vt:lpstr>
      <vt:lpstr>'SO 101b - Chodníky podél ...'!Názvy_tisku</vt:lpstr>
      <vt:lpstr>'SO 401 - Veřejné osvětlen...'!Názvy_tisku</vt:lpstr>
      <vt:lpstr>'VRNa - Vedlejší rozpočtov...'!Názvy_tisku</vt:lpstr>
      <vt:lpstr>'VRNb - Vedlejší rozpočtov...'!Názvy_tisku</vt:lpstr>
      <vt:lpstr>'Rekapitulace stavby'!Oblast_tisku</vt:lpstr>
      <vt:lpstr>'SO 101a - Chodníky podél ...'!Oblast_tisku</vt:lpstr>
      <vt:lpstr>'SO 101b - Chodníky podél ...'!Oblast_tisku</vt:lpstr>
      <vt:lpstr>'SO 401 - Veřejné osvětlen...'!Oblast_tisku</vt:lpstr>
      <vt:lpstr>'VRNa - Vedlejší rozpočtov...'!Oblast_tisku</vt:lpstr>
      <vt:lpstr>'VRNb - Vedlejší rozpočtov...'!Oblast_tisku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Lukáš Macek</dc:creator>
  <cp:lastModifiedBy>Stonavský Ondřej Mgr.</cp:lastModifiedBy>
  <dcterms:created xsi:type="dcterms:W3CDTF">2025-02-25T14:17:36Z</dcterms:created>
  <dcterms:modified xsi:type="dcterms:W3CDTF">2025-04-01T11:52:29Z</dcterms:modified>
</cp:coreProperties>
</file>